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ПТО\Когтев В.И. Руководитель ПТС\Объекты\1. Тендер\Раздольная\Благоустройство\1. На Тендер\"/>
    </mc:Choice>
  </mc:AlternateContent>
  <bookViews>
    <workbookView xWindow="0" yWindow="0" windowWidth="28800" windowHeight="12300" firstSheet="7" activeTab="7"/>
  </bookViews>
  <sheets>
    <sheet name="6.Ведомость_списания" sheetId="18" state="hidden" r:id="rId1"/>
    <sheet name="5.Ресурсный_расчет" sheetId="16" state="hidden" r:id="rId2"/>
    <sheet name="4.Оборудование" sheetId="14" state="hidden" r:id="rId3"/>
    <sheet name="3.Материалы" sheetId="12" state="hidden" r:id="rId4"/>
    <sheet name="2.Лок.смета.и.Акт в ЕР" sheetId="10" state="hidden" r:id="rId5"/>
    <sheet name="SourceOb.2" sheetId="9" state="hidden" r:id="rId6"/>
    <sheet name="1.Лок.смета.и.Акт" sheetId="7" state="hidden" r:id="rId7"/>
    <sheet name="ТЗ" sheetId="19" r:id="rId8"/>
    <sheet name="SourceOb.1" sheetId="6" state="hidden" r:id="rId9"/>
    <sheet name="Source" sheetId="1" state="hidden" r:id="rId10"/>
    <sheet name="SourceObSm" sheetId="2" state="hidden" r:id="rId11"/>
    <sheet name="SmtRes" sheetId="3" state="hidden" r:id="rId12"/>
    <sheet name="EtalonRes" sheetId="4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Titles" localSheetId="6">'1.Лок.смета.и.Акт'!$46:$46</definedName>
    <definedName name="_xlnm.Print_Titles" localSheetId="4">'2.Лок.смета.и.Акт в ЕР'!$46:$46</definedName>
    <definedName name="_xlnm.Print_Titles" localSheetId="3">'3.Материалы'!$20:$20</definedName>
    <definedName name="_xlnm.Print_Titles" localSheetId="2">'4.Оборудование'!$18:$18</definedName>
    <definedName name="_xlnm.Print_Titles" localSheetId="1">'5.Ресурсный_расчет'!$20:$20</definedName>
    <definedName name="_xlnm.Print_Titles" localSheetId="0">'6.Ведомость_списания'!$18:$18</definedName>
    <definedName name="_xlnm.Print_Area" localSheetId="6">'1.Лок.смета.и.Акт'!$A$1:$K$164</definedName>
    <definedName name="_xlnm.Print_Area" localSheetId="4">'2.Лок.смета.и.Акт в ЕР'!$A$1:$K$164</definedName>
    <definedName name="_xlnm.Print_Area" localSheetId="3">'3.Материалы'!$A$1:$G$34</definedName>
    <definedName name="_xlnm.Print_Area" localSheetId="2">'4.Оборудование'!$A$1:$G$32</definedName>
    <definedName name="_xlnm.Print_Area" localSheetId="1">'5.Ресурсный_расчет'!$A$1:$G$50</definedName>
    <definedName name="_xlnm.Print_Area" localSheetId="0">'6.Ведомость_списания'!$A$1:$K$37</definedName>
    <definedName name="_xlnm.Print_Area" localSheetId="7">ТЗ!$A$1:$G$547</definedName>
  </definedNames>
  <calcPr calcId="162913" iterate="1"/>
</workbook>
</file>

<file path=xl/calcChain.xml><?xml version="1.0" encoding="utf-8"?>
<calcChain xmlns="http://schemas.openxmlformats.org/spreadsheetml/2006/main">
  <c r="G506" i="19" l="1"/>
  <c r="DK451" i="19" l="1"/>
  <c r="DK452" i="19"/>
  <c r="BW427" i="19" l="1"/>
  <c r="DK430" i="19"/>
  <c r="DK431" i="19"/>
  <c r="DK433" i="19"/>
  <c r="DK434" i="19"/>
  <c r="DK436" i="19"/>
  <c r="DK437" i="19"/>
  <c r="DK439" i="19"/>
  <c r="DK440" i="19"/>
  <c r="DK441" i="19"/>
  <c r="DK442" i="19"/>
  <c r="DK443" i="19"/>
  <c r="DK445" i="19"/>
  <c r="DK446" i="19"/>
  <c r="DK447" i="19"/>
  <c r="DL442" i="19" l="1"/>
  <c r="T442" i="19"/>
  <c r="DH442" i="19"/>
  <c r="DL431" i="19"/>
  <c r="DH431" i="19"/>
  <c r="T431" i="19"/>
  <c r="DL437" i="19"/>
  <c r="DH437" i="19"/>
  <c r="T437" i="19"/>
  <c r="DL441" i="19"/>
  <c r="DH441" i="19"/>
  <c r="T441" i="19"/>
  <c r="DL430" i="19"/>
  <c r="T430" i="19"/>
  <c r="DH430" i="19"/>
  <c r="DL436" i="19"/>
  <c r="T436" i="19"/>
  <c r="DH436" i="19"/>
  <c r="DL447" i="19"/>
  <c r="T447" i="19"/>
  <c r="DH447" i="19"/>
  <c r="DL433" i="19"/>
  <c r="DH433" i="19"/>
  <c r="T433" i="19"/>
  <c r="DL439" i="19"/>
  <c r="T439" i="19"/>
  <c r="DH439" i="19"/>
  <c r="DL434" i="19" l="1"/>
  <c r="DH434" i="19"/>
  <c r="T434" i="19"/>
  <c r="DL446" i="19"/>
  <c r="DH446" i="19"/>
  <c r="T446" i="19"/>
  <c r="DL445" i="19"/>
  <c r="T445" i="19"/>
  <c r="DH445" i="19"/>
  <c r="DL443" i="19"/>
  <c r="DH443" i="19"/>
  <c r="T443" i="19"/>
  <c r="DL440" i="19"/>
  <c r="DH440" i="19"/>
  <c r="T440" i="19"/>
  <c r="BU383" i="19" l="1"/>
  <c r="DK387" i="19"/>
  <c r="DK388" i="19"/>
  <c r="DK390" i="19"/>
  <c r="DK391" i="19"/>
  <c r="DK393" i="19"/>
  <c r="DK394" i="19"/>
  <c r="DK395" i="19"/>
  <c r="DK396" i="19"/>
  <c r="DK398" i="19"/>
  <c r="DK400" i="19"/>
  <c r="DK401" i="19"/>
  <c r="BW403" i="19"/>
  <c r="DN405" i="19"/>
  <c r="DK407" i="19"/>
  <c r="DK408" i="19"/>
  <c r="DK409" i="19"/>
  <c r="DK411" i="19"/>
  <c r="DK412" i="19"/>
  <c r="DK413" i="19"/>
  <c r="DK414" i="19"/>
  <c r="DN416" i="19"/>
  <c r="DK417" i="19"/>
  <c r="DK418" i="19"/>
  <c r="DK420" i="19"/>
  <c r="DK421" i="19"/>
  <c r="DK423" i="19"/>
  <c r="DH417" i="19" l="1"/>
  <c r="DL417" i="19"/>
  <c r="T417" i="19"/>
  <c r="DL391" i="19"/>
  <c r="T391" i="19"/>
  <c r="DH391" i="19"/>
  <c r="DL414" i="19"/>
  <c r="DH414" i="19"/>
  <c r="T414" i="19"/>
  <c r="DL418" i="19"/>
  <c r="T418" i="19"/>
  <c r="DH418" i="19"/>
  <c r="DL390" i="19"/>
  <c r="T390" i="19"/>
  <c r="DH390" i="19"/>
  <c r="DH405" i="19"/>
  <c r="DO405" i="19"/>
  <c r="T405" i="19"/>
  <c r="DL407" i="19"/>
  <c r="DH407" i="19"/>
  <c r="T407" i="19"/>
  <c r="DL409" i="19"/>
  <c r="T409" i="19"/>
  <c r="DH409" i="19"/>
  <c r="DL421" i="19"/>
  <c r="DH421" i="19"/>
  <c r="T421" i="19"/>
  <c r="DH420" i="19"/>
  <c r="DL420" i="19"/>
  <c r="T420" i="19"/>
  <c r="DL395" i="19"/>
  <c r="T395" i="19"/>
  <c r="DH395" i="19"/>
  <c r="DL393" i="19"/>
  <c r="T393" i="19"/>
  <c r="DH393" i="19"/>
  <c r="DL394" i="19"/>
  <c r="T394" i="19"/>
  <c r="DH394" i="19"/>
  <c r="DL411" i="19"/>
  <c r="T411" i="19"/>
  <c r="DH411" i="19"/>
  <c r="DL413" i="19"/>
  <c r="T413" i="19"/>
  <c r="DH413" i="19"/>
  <c r="DL400" i="19"/>
  <c r="T400" i="19"/>
  <c r="DH400" i="19"/>
  <c r="DH412" i="19"/>
  <c r="DL412" i="19"/>
  <c r="T412" i="19"/>
  <c r="DO416" i="19"/>
  <c r="T416" i="19"/>
  <c r="DH416" i="19"/>
  <c r="DL408" i="19"/>
  <c r="T408" i="19"/>
  <c r="DH408" i="19"/>
  <c r="T423" i="19"/>
  <c r="DL423" i="19"/>
  <c r="DH423" i="19"/>
  <c r="DL396" i="19" l="1"/>
  <c r="T396" i="19"/>
  <c r="DH396" i="19"/>
  <c r="DL401" i="19"/>
  <c r="T401" i="19"/>
  <c r="DH401" i="19"/>
  <c r="DL388" i="19"/>
  <c r="T388" i="19"/>
  <c r="DH388" i="19"/>
  <c r="DL387" i="19"/>
  <c r="T387" i="19"/>
  <c r="DH387" i="19"/>
  <c r="DL398" i="19"/>
  <c r="T398" i="19"/>
  <c r="DH398" i="19"/>
  <c r="BU370" i="19" l="1"/>
  <c r="BS325" i="19" l="1"/>
  <c r="DK291" i="19" l="1"/>
  <c r="DK292" i="19"/>
  <c r="DK294" i="19"/>
  <c r="DK295" i="19"/>
  <c r="DK296" i="19"/>
  <c r="DK297" i="19"/>
  <c r="DK298" i="19"/>
  <c r="DK300" i="19"/>
  <c r="DK301" i="19"/>
  <c r="DK302" i="19"/>
  <c r="DK303" i="19"/>
  <c r="DK304" i="19"/>
  <c r="DK305" i="19"/>
  <c r="DK306" i="19"/>
  <c r="DK307" i="19"/>
  <c r="DK309" i="19"/>
  <c r="DK310" i="19"/>
  <c r="DK312" i="19"/>
  <c r="DK314" i="19"/>
  <c r="DK316" i="19"/>
  <c r="DK317" i="19"/>
  <c r="DK318" i="19"/>
  <c r="DK319" i="19"/>
  <c r="DK320" i="19"/>
  <c r="BW82" i="19" l="1"/>
  <c r="DK86" i="19"/>
  <c r="DK87" i="19"/>
  <c r="DK89" i="19"/>
  <c r="DK90" i="19"/>
  <c r="DK92" i="19"/>
  <c r="DK94" i="19"/>
  <c r="DK95" i="19"/>
  <c r="DK97" i="19"/>
  <c r="DK98" i="19"/>
  <c r="DK100" i="19"/>
  <c r="DK101" i="19"/>
  <c r="DK102" i="19"/>
  <c r="DK104" i="19"/>
  <c r="DK106" i="19"/>
  <c r="DK108" i="19"/>
  <c r="DK109" i="19"/>
  <c r="DK110" i="19"/>
  <c r="DK111" i="19"/>
  <c r="DK112" i="19"/>
  <c r="BW114" i="19"/>
  <c r="DK116" i="19"/>
  <c r="DK117" i="19"/>
  <c r="DK119" i="19"/>
  <c r="DK120" i="19"/>
  <c r="DK122" i="19"/>
  <c r="DK124" i="19"/>
  <c r="DK125" i="19"/>
  <c r="DK127" i="19"/>
  <c r="DK128" i="19"/>
  <c r="DK130" i="19"/>
  <c r="DK132" i="19"/>
  <c r="BW134" i="19"/>
  <c r="BW136" i="19"/>
  <c r="DK138" i="19"/>
  <c r="DK139" i="19"/>
  <c r="DK141" i="19"/>
  <c r="DK142" i="19"/>
  <c r="DK144" i="19"/>
  <c r="BW145" i="19"/>
  <c r="DK147" i="19"/>
  <c r="DK148" i="19"/>
  <c r="DK150" i="19"/>
  <c r="DK151" i="19"/>
  <c r="DH153" i="19"/>
  <c r="DK153" i="19"/>
  <c r="DK155" i="19"/>
  <c r="DK156" i="19"/>
  <c r="DH158" i="19"/>
  <c r="DK158" i="19"/>
  <c r="DK160" i="19"/>
  <c r="DK162" i="19"/>
  <c r="DK164" i="19"/>
  <c r="DK166" i="19"/>
  <c r="DK167" i="19"/>
  <c r="DK168" i="19"/>
  <c r="DH170" i="19"/>
  <c r="DK170" i="19"/>
  <c r="DH171" i="19"/>
  <c r="DK171" i="19"/>
  <c r="DK173" i="19"/>
  <c r="DK174" i="19"/>
  <c r="DK175" i="19"/>
  <c r="DK176" i="19"/>
  <c r="DK177" i="19"/>
  <c r="BW179" i="19"/>
  <c r="DK181" i="19"/>
  <c r="DK182" i="19"/>
  <c r="BW184" i="19"/>
  <c r="DK186" i="19"/>
  <c r="DK187" i="19"/>
  <c r="DK189" i="19"/>
  <c r="DK190" i="19"/>
  <c r="DH192" i="19"/>
  <c r="DK192" i="19"/>
  <c r="DK194" i="19"/>
  <c r="DK195" i="19"/>
  <c r="DH197" i="19"/>
  <c r="DK197" i="19"/>
  <c r="DK199" i="19"/>
  <c r="DK201" i="19"/>
  <c r="DK203" i="19"/>
  <c r="DK205" i="19"/>
  <c r="DK206" i="19"/>
  <c r="DK207" i="19"/>
  <c r="DH209" i="19"/>
  <c r="DK209" i="19"/>
  <c r="DH210" i="19"/>
  <c r="DK210" i="19"/>
  <c r="DK212" i="19"/>
  <c r="DK213" i="19"/>
  <c r="DK214" i="19"/>
  <c r="DK215" i="19"/>
  <c r="DK216" i="19"/>
  <c r="DK218" i="19"/>
  <c r="DK219" i="19"/>
  <c r="DK220" i="19"/>
  <c r="DK221" i="19"/>
  <c r="DK222" i="19"/>
  <c r="BW224" i="19"/>
  <c r="DK226" i="19"/>
  <c r="DK227" i="19"/>
  <c r="DK229" i="19"/>
  <c r="DK230" i="19"/>
  <c r="DH232" i="19"/>
  <c r="DK232" i="19"/>
  <c r="DK234" i="19"/>
  <c r="DK236" i="19"/>
  <c r="DK237" i="19"/>
  <c r="DK238" i="19"/>
  <c r="DK240" i="19"/>
  <c r="BW242" i="19"/>
  <c r="DK244" i="19"/>
  <c r="DK245" i="19"/>
  <c r="DK247" i="19"/>
  <c r="DK248" i="19"/>
  <c r="DH250" i="19"/>
  <c r="DK250" i="19"/>
  <c r="DK252" i="19"/>
  <c r="DK253" i="19"/>
  <c r="DK255" i="19"/>
  <c r="DK257" i="19"/>
  <c r="BW259" i="19"/>
  <c r="DK261" i="19"/>
  <c r="DK262" i="19"/>
  <c r="DH264" i="19"/>
  <c r="DK264" i="19"/>
  <c r="DH265" i="19"/>
  <c r="DK265" i="19"/>
  <c r="DK267" i="19"/>
  <c r="BW268" i="19"/>
  <c r="DK270" i="19"/>
  <c r="DK271" i="19"/>
  <c r="DH273" i="19"/>
  <c r="DK273" i="19"/>
  <c r="DH274" i="19"/>
  <c r="DK274" i="19"/>
  <c r="DK276" i="19"/>
  <c r="DK278" i="19"/>
  <c r="DK279" i="19"/>
  <c r="DK281" i="19"/>
  <c r="DK282" i="19"/>
  <c r="DK284" i="19"/>
  <c r="DK286" i="19"/>
  <c r="DL89" i="19" l="1"/>
  <c r="T89" i="19"/>
  <c r="DH89" i="19"/>
  <c r="DL90" i="19"/>
  <c r="T90" i="19"/>
  <c r="DH90" i="19"/>
  <c r="DL122" i="19"/>
  <c r="T122" i="19"/>
  <c r="DH122" i="19"/>
  <c r="DL167" i="19"/>
  <c r="T167" i="19"/>
  <c r="DH167" i="19"/>
  <c r="T220" i="19"/>
  <c r="DH220" i="19"/>
  <c r="DL220" i="19"/>
  <c r="DL279" i="19"/>
  <c r="T279" i="19"/>
  <c r="DH279" i="19"/>
  <c r="DL94" i="19"/>
  <c r="T94" i="19"/>
  <c r="DH94" i="19"/>
  <c r="DL98" i="19"/>
  <c r="T98" i="19"/>
  <c r="DH98" i="19"/>
  <c r="DL111" i="19"/>
  <c r="T111" i="19"/>
  <c r="DH111" i="19"/>
  <c r="DL177" i="19"/>
  <c r="T177" i="19"/>
  <c r="DH177" i="19"/>
  <c r="DH182" i="19"/>
  <c r="DL182" i="19"/>
  <c r="T182" i="19"/>
  <c r="T187" i="19"/>
  <c r="DH187" i="19"/>
  <c r="DL187" i="19"/>
  <c r="T199" i="19"/>
  <c r="DH199" i="19"/>
  <c r="DL199" i="19"/>
  <c r="T201" i="19"/>
  <c r="DH201" i="19"/>
  <c r="DL201" i="19"/>
  <c r="T216" i="19"/>
  <c r="DH216" i="19"/>
  <c r="DL216" i="19"/>
  <c r="T222" i="19"/>
  <c r="DH222" i="19"/>
  <c r="DL222" i="19"/>
  <c r="T221" i="19"/>
  <c r="DH221" i="19"/>
  <c r="DL221" i="19"/>
  <c r="DL232" i="19"/>
  <c r="T232" i="19"/>
  <c r="DH238" i="19"/>
  <c r="DL238" i="19"/>
  <c r="T238" i="19"/>
  <c r="T250" i="19"/>
  <c r="DL250" i="19"/>
  <c r="T253" i="19"/>
  <c r="DH253" i="19"/>
  <c r="DL253" i="19"/>
  <c r="DL267" i="19"/>
  <c r="T267" i="19"/>
  <c r="DH267" i="19"/>
  <c r="DL271" i="19"/>
  <c r="T271" i="19"/>
  <c r="DH271" i="19"/>
  <c r="DH278" i="19"/>
  <c r="DL278" i="19"/>
  <c r="T278" i="19"/>
  <c r="DL281" i="19"/>
  <c r="DH281" i="19"/>
  <c r="T281" i="19"/>
  <c r="DH284" i="19"/>
  <c r="DL284" i="19"/>
  <c r="T284" i="19"/>
  <c r="DL86" i="19"/>
  <c r="T86" i="19"/>
  <c r="DH86" i="19"/>
  <c r="DL119" i="19"/>
  <c r="T119" i="19"/>
  <c r="DH119" i="19"/>
  <c r="T142" i="19"/>
  <c r="DH142" i="19"/>
  <c r="DL142" i="19"/>
  <c r="T213" i="19"/>
  <c r="DH213" i="19"/>
  <c r="DL213" i="19"/>
  <c r="DL276" i="19"/>
  <c r="DH276" i="19"/>
  <c r="T276" i="19"/>
  <c r="DL95" i="19"/>
  <c r="T95" i="19"/>
  <c r="DH95" i="19"/>
  <c r="DL101" i="19"/>
  <c r="T101" i="19"/>
  <c r="DH101" i="19"/>
  <c r="DL117" i="19"/>
  <c r="T117" i="19"/>
  <c r="DH117" i="19"/>
  <c r="DL120" i="19"/>
  <c r="T120" i="19"/>
  <c r="DH120" i="19"/>
  <c r="T141" i="19"/>
  <c r="DH141" i="19"/>
  <c r="DL141" i="19"/>
  <c r="T144" i="19"/>
  <c r="DH144" i="19"/>
  <c r="DL144" i="19"/>
  <c r="T138" i="19"/>
  <c r="DH138" i="19"/>
  <c r="DL138" i="19"/>
  <c r="DL168" i="19"/>
  <c r="T168" i="19"/>
  <c r="DH168" i="19"/>
  <c r="DL174" i="19"/>
  <c r="T174" i="19"/>
  <c r="DH174" i="19"/>
  <c r="T252" i="19"/>
  <c r="DL252" i="19"/>
  <c r="DH252" i="19"/>
  <c r="T255" i="19"/>
  <c r="DL255" i="19"/>
  <c r="DH255" i="19"/>
  <c r="T257" i="19"/>
  <c r="DH257" i="19"/>
  <c r="DL257" i="19"/>
  <c r="DL270" i="19"/>
  <c r="DH270" i="19"/>
  <c r="T270" i="19"/>
  <c r="DL108" i="19"/>
  <c r="T108" i="19"/>
  <c r="DH108" i="19"/>
  <c r="DL110" i="19"/>
  <c r="T110" i="19"/>
  <c r="DH110" i="19"/>
  <c r="DL116" i="19"/>
  <c r="T116" i="19"/>
  <c r="DH116" i="19"/>
  <c r="T139" i="19"/>
  <c r="DH139" i="19"/>
  <c r="DL139" i="19"/>
  <c r="DL156" i="19"/>
  <c r="T156" i="19"/>
  <c r="DH156" i="19"/>
  <c r="T194" i="19"/>
  <c r="DH194" i="19"/>
  <c r="DL194" i="19"/>
  <c r="T197" i="19"/>
  <c r="DL197" i="19"/>
  <c r="DL282" i="19"/>
  <c r="T282" i="19"/>
  <c r="DH282" i="19"/>
  <c r="DL97" i="19"/>
  <c r="T97" i="19"/>
  <c r="DH97" i="19"/>
  <c r="DL112" i="19"/>
  <c r="T112" i="19"/>
  <c r="DH112" i="19"/>
  <c r="DL109" i="19"/>
  <c r="T109" i="19"/>
  <c r="DH109" i="19"/>
  <c r="DL164" i="19"/>
  <c r="T164" i="19"/>
  <c r="DH164" i="19"/>
  <c r="DL171" i="19"/>
  <c r="T171" i="19"/>
  <c r="DL175" i="19"/>
  <c r="T175" i="19"/>
  <c r="DH175" i="19"/>
  <c r="DH181" i="19"/>
  <c r="DL181" i="19"/>
  <c r="T181" i="19"/>
  <c r="T190" i="19"/>
  <c r="DH190" i="19"/>
  <c r="DL190" i="19"/>
  <c r="T195" i="19"/>
  <c r="DH195" i="19"/>
  <c r="DL195" i="19"/>
  <c r="T219" i="19"/>
  <c r="DH219" i="19"/>
  <c r="DL219" i="19"/>
  <c r="DL227" i="19"/>
  <c r="T227" i="19"/>
  <c r="DH227" i="19"/>
  <c r="T234" i="19"/>
  <c r="DH234" i="19"/>
  <c r="DL234" i="19"/>
  <c r="DH236" i="19"/>
  <c r="T236" i="19"/>
  <c r="DL236" i="19"/>
  <c r="T245" i="19"/>
  <c r="DL245" i="19"/>
  <c r="DH245" i="19"/>
  <c r="DL264" i="19"/>
  <c r="T264" i="19"/>
  <c r="DL286" i="19"/>
  <c r="DH286" i="19"/>
  <c r="T286" i="19"/>
  <c r="DL160" i="19"/>
  <c r="T160" i="19"/>
  <c r="DH160" i="19"/>
  <c r="T205" i="19"/>
  <c r="DH205" i="19"/>
  <c r="DL205" i="19"/>
  <c r="T244" i="19"/>
  <c r="DH244" i="19"/>
  <c r="DL244" i="19"/>
  <c r="DL87" i="19"/>
  <c r="T87" i="19"/>
  <c r="DH87" i="19"/>
  <c r="DL102" i="19"/>
  <c r="T102" i="19"/>
  <c r="DH102" i="19"/>
  <c r="DL104" i="19"/>
  <c r="T104" i="19"/>
  <c r="DH104" i="19"/>
  <c r="DL158" i="19"/>
  <c r="T158" i="19"/>
  <c r="T189" i="19"/>
  <c r="DH189" i="19"/>
  <c r="DL189" i="19"/>
  <c r="T186" i="19"/>
  <c r="DH186" i="19"/>
  <c r="DL186" i="19"/>
  <c r="T203" i="19"/>
  <c r="DH203" i="19"/>
  <c r="DL203" i="19"/>
  <c r="DL226" i="19"/>
  <c r="T226" i="19"/>
  <c r="DH226" i="19"/>
  <c r="DL230" i="19"/>
  <c r="T230" i="19"/>
  <c r="DH230" i="19"/>
  <c r="DL229" i="19"/>
  <c r="T229" i="19"/>
  <c r="DH229" i="19"/>
  <c r="T247" i="19"/>
  <c r="DH247" i="19"/>
  <c r="DL247" i="19"/>
  <c r="T248" i="19"/>
  <c r="DL248" i="19"/>
  <c r="DH248" i="19"/>
  <c r="DL262" i="19"/>
  <c r="T262" i="19"/>
  <c r="DH262" i="19"/>
  <c r="DL261" i="19"/>
  <c r="T261" i="19"/>
  <c r="DH261" i="19"/>
  <c r="DL125" i="19" l="1"/>
  <c r="T125" i="19"/>
  <c r="DH125" i="19"/>
  <c r="DL162" i="19"/>
  <c r="T162" i="19"/>
  <c r="DH162" i="19"/>
  <c r="DL176" i="19"/>
  <c r="T176" i="19"/>
  <c r="DH176" i="19"/>
  <c r="T206" i="19"/>
  <c r="DH206" i="19"/>
  <c r="DL206" i="19"/>
  <c r="DL127" i="19"/>
  <c r="T127" i="19"/>
  <c r="DH127" i="19"/>
  <c r="T218" i="19"/>
  <c r="DH218" i="19"/>
  <c r="DL218" i="19"/>
  <c r="DL151" i="19"/>
  <c r="T151" i="19"/>
  <c r="DH151" i="19"/>
  <c r="DL150" i="19"/>
  <c r="T150" i="19"/>
  <c r="DH150" i="19"/>
  <c r="DL130" i="19"/>
  <c r="T130" i="19"/>
  <c r="DH130" i="19"/>
  <c r="DL106" i="19"/>
  <c r="T106" i="19"/>
  <c r="DH106" i="19"/>
  <c r="DL173" i="19"/>
  <c r="T173" i="19"/>
  <c r="DH173" i="19"/>
  <c r="T192" i="19"/>
  <c r="DL192" i="19"/>
  <c r="DL265" i="19"/>
  <c r="T265" i="19"/>
  <c r="DL274" i="19"/>
  <c r="T274" i="19"/>
  <c r="DL273" i="19"/>
  <c r="T273" i="19"/>
  <c r="DL155" i="19"/>
  <c r="T155" i="19"/>
  <c r="DH155" i="19"/>
  <c r="T214" i="19"/>
  <c r="DH214" i="19"/>
  <c r="DL214" i="19"/>
  <c r="T207" i="19"/>
  <c r="DH207" i="19"/>
  <c r="DL207" i="19"/>
  <c r="DH237" i="19"/>
  <c r="T237" i="19"/>
  <c r="DL237" i="19"/>
  <c r="DL147" i="19"/>
  <c r="T147" i="19"/>
  <c r="DH147" i="19"/>
  <c r="DL124" i="19"/>
  <c r="T124" i="19"/>
  <c r="DH124" i="19"/>
  <c r="DL153" i="19"/>
  <c r="T153" i="19"/>
  <c r="T215" i="19"/>
  <c r="DH215" i="19"/>
  <c r="DL215" i="19"/>
  <c r="DL100" i="19"/>
  <c r="T100" i="19"/>
  <c r="DH100" i="19"/>
  <c r="DH240" i="19"/>
  <c r="T240" i="19"/>
  <c r="DL240" i="19"/>
  <c r="T212" i="19"/>
  <c r="DH212" i="19"/>
  <c r="DL212" i="19"/>
  <c r="DL148" i="19"/>
  <c r="T148" i="19"/>
  <c r="DH148" i="19"/>
  <c r="DL128" i="19"/>
  <c r="T128" i="19"/>
  <c r="DH128" i="19"/>
  <c r="DL166" i="19"/>
  <c r="T166" i="19"/>
  <c r="DH166" i="19"/>
  <c r="DL170" i="19"/>
  <c r="T170" i="19"/>
  <c r="T209" i="19" l="1"/>
  <c r="DL209" i="19"/>
  <c r="DL92" i="19"/>
  <c r="T92" i="19"/>
  <c r="DH92" i="19"/>
  <c r="T210" i="19"/>
  <c r="DL210" i="19"/>
  <c r="DL132" i="19"/>
  <c r="T132" i="19"/>
  <c r="DH132" i="19"/>
  <c r="BS18" i="19" l="1"/>
  <c r="BS57" i="19"/>
  <c r="O22" i="19" l="1"/>
  <c r="O27" i="19"/>
  <c r="O35" i="19"/>
  <c r="O39" i="19"/>
  <c r="O41" i="19"/>
  <c r="O43" i="19"/>
  <c r="O46" i="19"/>
  <c r="O50" i="19"/>
  <c r="O62" i="19"/>
  <c r="O63" i="19"/>
  <c r="O65" i="19"/>
  <c r="O67" i="19"/>
  <c r="O78" i="19"/>
  <c r="O79" i="19" l="1"/>
  <c r="GW79" i="19" s="1"/>
  <c r="O30" i="19"/>
  <c r="GI30" i="19" s="1"/>
  <c r="GL39" i="19"/>
  <c r="HG39" i="19"/>
  <c r="GE39" i="19"/>
  <c r="GN39" i="19"/>
  <c r="HI39" i="19"/>
  <c r="DF39" i="19"/>
  <c r="HA39" i="19"/>
  <c r="GI39" i="19"/>
  <c r="GK39" i="19"/>
  <c r="GW39" i="19"/>
  <c r="GL27" i="19"/>
  <c r="HG27" i="19"/>
  <c r="GE27" i="19"/>
  <c r="GN27" i="19"/>
  <c r="HI27" i="19"/>
  <c r="DF27" i="19"/>
  <c r="HA27" i="19"/>
  <c r="GI27" i="19"/>
  <c r="GW27" i="19"/>
  <c r="GK27" i="19"/>
  <c r="GL67" i="19"/>
  <c r="HG67" i="19"/>
  <c r="GE67" i="19"/>
  <c r="GN67" i="19"/>
  <c r="HI67" i="19"/>
  <c r="GK67" i="19"/>
  <c r="GI67" i="19"/>
  <c r="GW67" i="19"/>
  <c r="DF67" i="19"/>
  <c r="HA67" i="19"/>
  <c r="GE43" i="19"/>
  <c r="GN43" i="19"/>
  <c r="HI43" i="19"/>
  <c r="GI43" i="19"/>
  <c r="GW43" i="19"/>
  <c r="HG43" i="19"/>
  <c r="GK43" i="19"/>
  <c r="HA43" i="19"/>
  <c r="DF43" i="19"/>
  <c r="GL43" i="19"/>
  <c r="O76" i="19"/>
  <c r="GE65" i="19"/>
  <c r="GN65" i="19"/>
  <c r="HI65" i="19"/>
  <c r="GI65" i="19"/>
  <c r="GW65" i="19"/>
  <c r="HG65" i="19"/>
  <c r="DF65" i="19"/>
  <c r="GK65" i="19"/>
  <c r="GL65" i="19"/>
  <c r="HA65" i="19"/>
  <c r="O60" i="19"/>
  <c r="O54" i="19"/>
  <c r="O52" i="19"/>
  <c r="O49" i="19"/>
  <c r="O42" i="19"/>
  <c r="O34" i="19"/>
  <c r="O28" i="19"/>
  <c r="O24" i="19"/>
  <c r="DF46" i="19"/>
  <c r="GK46" i="19"/>
  <c r="HA46" i="19"/>
  <c r="GL46" i="19"/>
  <c r="HG46" i="19"/>
  <c r="GW46" i="19"/>
  <c r="GE46" i="19"/>
  <c r="HI46" i="19"/>
  <c r="GN46" i="19"/>
  <c r="GI46" i="19"/>
  <c r="GL78" i="19"/>
  <c r="HG78" i="19"/>
  <c r="GE78" i="19"/>
  <c r="GN78" i="19"/>
  <c r="HI78" i="19"/>
  <c r="GK78" i="19"/>
  <c r="GW78" i="19"/>
  <c r="DF78" i="19"/>
  <c r="HA78" i="19"/>
  <c r="GI78" i="19"/>
  <c r="GI63" i="19"/>
  <c r="GW63" i="19"/>
  <c r="DF63" i="19"/>
  <c r="GK63" i="19"/>
  <c r="HA63" i="19"/>
  <c r="GN63" i="19"/>
  <c r="HG63" i="19"/>
  <c r="GE63" i="19"/>
  <c r="HI63" i="19"/>
  <c r="GL63" i="19"/>
  <c r="DF62" i="19"/>
  <c r="GK62" i="19"/>
  <c r="HA62" i="19"/>
  <c r="GL62" i="19"/>
  <c r="HG62" i="19"/>
  <c r="GI62" i="19"/>
  <c r="HI62" i="19"/>
  <c r="GN62" i="19"/>
  <c r="GW62" i="19"/>
  <c r="GE62" i="19"/>
  <c r="GL50" i="19"/>
  <c r="HG50" i="19"/>
  <c r="GE50" i="19"/>
  <c r="GN50" i="19"/>
  <c r="HI50" i="19"/>
  <c r="DF50" i="19"/>
  <c r="HA50" i="19"/>
  <c r="GI50" i="19"/>
  <c r="GW50" i="19"/>
  <c r="GK50" i="19"/>
  <c r="DF41" i="19"/>
  <c r="GK41" i="19"/>
  <c r="HA41" i="19"/>
  <c r="GL41" i="19"/>
  <c r="HG41" i="19"/>
  <c r="GI41" i="19"/>
  <c r="GN41" i="19"/>
  <c r="GE41" i="19"/>
  <c r="GW41" i="19"/>
  <c r="HI41" i="19"/>
  <c r="DF35" i="19"/>
  <c r="GK35" i="19"/>
  <c r="HA35" i="19"/>
  <c r="GL35" i="19"/>
  <c r="HG35" i="19"/>
  <c r="GW35" i="19"/>
  <c r="GE35" i="19"/>
  <c r="HI35" i="19"/>
  <c r="GN35" i="19"/>
  <c r="GI35" i="19"/>
  <c r="DF22" i="19"/>
  <c r="GK22" i="19"/>
  <c r="HA22" i="19"/>
  <c r="GL22" i="19"/>
  <c r="HG22" i="19"/>
  <c r="GW22" i="19"/>
  <c r="GE22" i="19"/>
  <c r="HI22" i="19"/>
  <c r="GI22" i="19"/>
  <c r="GN22" i="19"/>
  <c r="HI79" i="19"/>
  <c r="DF79" i="19"/>
  <c r="GK79" i="19"/>
  <c r="HG79" i="19"/>
  <c r="GE79" i="19"/>
  <c r="O69" i="19"/>
  <c r="O68" i="19"/>
  <c r="O59" i="19"/>
  <c r="O55" i="19"/>
  <c r="O51" i="19"/>
  <c r="O38" i="19"/>
  <c r="O36" i="19"/>
  <c r="HA30" i="19"/>
  <c r="GE30" i="19"/>
  <c r="GL30" i="19"/>
  <c r="O21" i="19"/>
  <c r="GL79" i="19" l="1"/>
  <c r="GI79" i="19"/>
  <c r="DF30" i="19"/>
  <c r="GN79" i="19"/>
  <c r="HA79" i="19"/>
  <c r="GN30" i="19"/>
  <c r="HG30" i="19"/>
  <c r="GW30" i="19"/>
  <c r="HI30" i="19"/>
  <c r="GK30" i="19"/>
  <c r="P32" i="19"/>
  <c r="DH32" i="19"/>
  <c r="DH46" i="19"/>
  <c r="P46" i="19"/>
  <c r="DH55" i="19"/>
  <c r="P55" i="19"/>
  <c r="P59" i="19"/>
  <c r="DH59" i="19"/>
  <c r="P76" i="19"/>
  <c r="DH76" i="19"/>
  <c r="P42" i="19"/>
  <c r="DH42" i="19"/>
  <c r="GI36" i="19"/>
  <c r="GW36" i="19"/>
  <c r="DF36" i="19"/>
  <c r="GK36" i="19"/>
  <c r="HA36" i="19"/>
  <c r="GE36" i="19"/>
  <c r="HI36" i="19"/>
  <c r="GL36" i="19"/>
  <c r="HG36" i="19"/>
  <c r="GN36" i="19"/>
  <c r="GL55" i="19"/>
  <c r="HG55" i="19"/>
  <c r="GE55" i="19"/>
  <c r="GN55" i="19"/>
  <c r="HI55" i="19"/>
  <c r="GK55" i="19"/>
  <c r="GW55" i="19"/>
  <c r="GI55" i="19"/>
  <c r="HA55" i="19"/>
  <c r="DF55" i="19"/>
  <c r="GL34" i="19"/>
  <c r="HG34" i="19"/>
  <c r="GE34" i="19"/>
  <c r="GN34" i="19"/>
  <c r="HI34" i="19"/>
  <c r="GK34" i="19"/>
  <c r="GW34" i="19"/>
  <c r="GI34" i="19"/>
  <c r="HA34" i="19"/>
  <c r="DF34" i="19"/>
  <c r="GE54" i="19"/>
  <c r="GN54" i="19"/>
  <c r="HI54" i="19"/>
  <c r="GI54" i="19"/>
  <c r="GW54" i="19"/>
  <c r="HG54" i="19"/>
  <c r="GK54" i="19"/>
  <c r="DF54" i="19"/>
  <c r="GL54" i="19"/>
  <c r="HA54" i="19"/>
  <c r="O75" i="19"/>
  <c r="P71" i="19"/>
  <c r="DH71" i="19"/>
  <c r="DH51" i="19"/>
  <c r="P51" i="19"/>
  <c r="DH50" i="19"/>
  <c r="P50" i="19"/>
  <c r="DH75" i="19"/>
  <c r="P75" i="19"/>
  <c r="DH45" i="19"/>
  <c r="P45" i="19"/>
  <c r="P49" i="19"/>
  <c r="DH49" i="19"/>
  <c r="P52" i="19"/>
  <c r="DH52" i="19"/>
  <c r="DH60" i="19"/>
  <c r="P60" i="19"/>
  <c r="P69" i="19"/>
  <c r="DH69" i="19"/>
  <c r="GL21" i="19"/>
  <c r="HG21" i="19"/>
  <c r="GE21" i="19"/>
  <c r="GN21" i="19"/>
  <c r="HI21" i="19"/>
  <c r="GK21" i="19"/>
  <c r="GW21" i="19"/>
  <c r="DF21" i="19"/>
  <c r="GI21" i="19"/>
  <c r="HA21" i="19"/>
  <c r="GE38" i="19"/>
  <c r="GN38" i="19"/>
  <c r="HI38" i="19"/>
  <c r="GI38" i="19"/>
  <c r="GW38" i="19"/>
  <c r="GL38" i="19"/>
  <c r="DF38" i="19"/>
  <c r="HA38" i="19"/>
  <c r="GK38" i="19"/>
  <c r="HG38" i="19"/>
  <c r="DF59" i="19"/>
  <c r="GK59" i="19"/>
  <c r="HA59" i="19"/>
  <c r="GL59" i="19"/>
  <c r="HI59" i="19"/>
  <c r="GN59" i="19"/>
  <c r="GI59" i="19"/>
  <c r="GE59" i="19"/>
  <c r="GW59" i="19"/>
  <c r="HG59" i="19"/>
  <c r="GI24" i="19"/>
  <c r="GW24" i="19"/>
  <c r="DF24" i="19"/>
  <c r="GK24" i="19"/>
  <c r="HA24" i="19"/>
  <c r="GE24" i="19"/>
  <c r="HI24" i="19"/>
  <c r="GL24" i="19"/>
  <c r="GN24" i="19"/>
  <c r="HG24" i="19"/>
  <c r="GI42" i="19"/>
  <c r="GW42" i="19"/>
  <c r="DF42" i="19"/>
  <c r="GK42" i="19"/>
  <c r="HA42" i="19"/>
  <c r="GN42" i="19"/>
  <c r="HG42" i="19"/>
  <c r="GL42" i="19"/>
  <c r="HI42" i="19"/>
  <c r="GE42" i="19"/>
  <c r="GL60" i="19"/>
  <c r="HG60" i="19"/>
  <c r="GE60" i="19"/>
  <c r="GN60" i="19"/>
  <c r="HI60" i="19"/>
  <c r="DF60" i="19"/>
  <c r="HA60" i="19"/>
  <c r="GW60" i="19"/>
  <c r="GI60" i="19"/>
  <c r="GK60" i="19"/>
  <c r="GI76" i="19"/>
  <c r="GW76" i="19"/>
  <c r="DF76" i="19"/>
  <c r="GK76" i="19"/>
  <c r="HA76" i="19"/>
  <c r="GN76" i="19"/>
  <c r="HG76" i="19"/>
  <c r="GE76" i="19"/>
  <c r="HI76" i="19"/>
  <c r="GL76" i="19"/>
  <c r="O32" i="19"/>
  <c r="DH28" i="19"/>
  <c r="P28" i="19"/>
  <c r="P30" i="19"/>
  <c r="DH30" i="19"/>
  <c r="P38" i="19"/>
  <c r="DH38" i="19"/>
  <c r="DH27" i="19"/>
  <c r="P27" i="19"/>
  <c r="DH78" i="19"/>
  <c r="P78" i="19"/>
  <c r="P26" i="19"/>
  <c r="DH26" i="19"/>
  <c r="P36" i="19"/>
  <c r="DH36" i="19"/>
  <c r="DH41" i="19"/>
  <c r="P41" i="19"/>
  <c r="DH62" i="19"/>
  <c r="P62" i="19"/>
  <c r="P63" i="19"/>
  <c r="DH63" i="19"/>
  <c r="P65" i="19"/>
  <c r="DH65" i="19"/>
  <c r="P77" i="19"/>
  <c r="DH77" i="19"/>
  <c r="O48" i="19"/>
  <c r="DF68" i="19"/>
  <c r="GK68" i="19"/>
  <c r="HA68" i="19"/>
  <c r="GL68" i="19"/>
  <c r="HG68" i="19"/>
  <c r="GW68" i="19"/>
  <c r="GN68" i="19"/>
  <c r="GE68" i="19"/>
  <c r="HI68" i="19"/>
  <c r="GI68" i="19"/>
  <c r="O45" i="19"/>
  <c r="O26" i="19"/>
  <c r="GE49" i="19"/>
  <c r="GN49" i="19"/>
  <c r="HI49" i="19"/>
  <c r="GI49" i="19"/>
  <c r="GW49" i="19"/>
  <c r="GL49" i="19"/>
  <c r="DF49" i="19"/>
  <c r="HA49" i="19"/>
  <c r="GK49" i="19"/>
  <c r="HG49" i="19"/>
  <c r="O71" i="19"/>
  <c r="P79" i="19"/>
  <c r="DH79" i="19"/>
  <c r="DH34" i="19"/>
  <c r="P34" i="19"/>
  <c r="DH39" i="19"/>
  <c r="P39" i="19"/>
  <c r="P48" i="19"/>
  <c r="DH48" i="19"/>
  <c r="DF51" i="19"/>
  <c r="GK51" i="19"/>
  <c r="HA51" i="19"/>
  <c r="GL51" i="19"/>
  <c r="HG51" i="19"/>
  <c r="GI51" i="19"/>
  <c r="GN51" i="19"/>
  <c r="HI51" i="19"/>
  <c r="GE51" i="19"/>
  <c r="GW51" i="19"/>
  <c r="GI69" i="19"/>
  <c r="GW69" i="19"/>
  <c r="DF69" i="19"/>
  <c r="GK69" i="19"/>
  <c r="HA69" i="19"/>
  <c r="GE69" i="19"/>
  <c r="HI69" i="19"/>
  <c r="GL69" i="19"/>
  <c r="GN69" i="19"/>
  <c r="HG69" i="19"/>
  <c r="O77" i="19"/>
  <c r="DF28" i="19"/>
  <c r="GK28" i="19"/>
  <c r="HA28" i="19"/>
  <c r="GL28" i="19"/>
  <c r="HG28" i="19"/>
  <c r="GI28" i="19"/>
  <c r="GN28" i="19"/>
  <c r="HI28" i="19"/>
  <c r="GE28" i="19"/>
  <c r="GW28" i="19"/>
  <c r="GI52" i="19"/>
  <c r="GW52" i="19"/>
  <c r="DF52" i="19"/>
  <c r="GK52" i="19"/>
  <c r="HA52" i="19"/>
  <c r="GN52" i="19"/>
  <c r="HG52" i="19"/>
  <c r="GL52" i="19"/>
  <c r="HI52" i="19"/>
  <c r="GE52" i="19"/>
  <c r="O73" i="19"/>
  <c r="P54" i="19" l="1"/>
  <c r="DH54" i="19"/>
  <c r="DH35" i="19"/>
  <c r="P35" i="19"/>
  <c r="GE77" i="19"/>
  <c r="GN77" i="19"/>
  <c r="HI77" i="19"/>
  <c r="GI77" i="19"/>
  <c r="GW77" i="19"/>
  <c r="HG77" i="19"/>
  <c r="DF77" i="19"/>
  <c r="GK77" i="19"/>
  <c r="GL77" i="19"/>
  <c r="HA77" i="19"/>
  <c r="GE26" i="19"/>
  <c r="GN26" i="19"/>
  <c r="HI26" i="19"/>
  <c r="GI26" i="19"/>
  <c r="GW26" i="19"/>
  <c r="GL26" i="19"/>
  <c r="DF26" i="19"/>
  <c r="HA26" i="19"/>
  <c r="GK26" i="19"/>
  <c r="HG26" i="19"/>
  <c r="GI48" i="19"/>
  <c r="GW48" i="19"/>
  <c r="DF48" i="19"/>
  <c r="GK48" i="19"/>
  <c r="HA48" i="19"/>
  <c r="GE48" i="19"/>
  <c r="HI48" i="19"/>
  <c r="GL48" i="19"/>
  <c r="GN48" i="19"/>
  <c r="HG48" i="19"/>
  <c r="GL73" i="19"/>
  <c r="HG73" i="19"/>
  <c r="GE73" i="19"/>
  <c r="GN73" i="19"/>
  <c r="HI73" i="19"/>
  <c r="DF73" i="19"/>
  <c r="HA73" i="19"/>
  <c r="GI73" i="19"/>
  <c r="GK73" i="19"/>
  <c r="GW73" i="19"/>
  <c r="P43" i="19"/>
  <c r="DH43" i="19"/>
  <c r="DH67" i="19"/>
  <c r="P67" i="19"/>
  <c r="DH22" i="19"/>
  <c r="P22" i="19"/>
  <c r="DH73" i="19"/>
  <c r="P73" i="19"/>
  <c r="GE71" i="19"/>
  <c r="GN71" i="19"/>
  <c r="HI71" i="19"/>
  <c r="GI71" i="19"/>
  <c r="GW71" i="19"/>
  <c r="GL71" i="19"/>
  <c r="DF71" i="19"/>
  <c r="HA71" i="19"/>
  <c r="HG71" i="19"/>
  <c r="GK71" i="19"/>
  <c r="GL45" i="19"/>
  <c r="HG45" i="19"/>
  <c r="GE45" i="19"/>
  <c r="GN45" i="19"/>
  <c r="HI45" i="19"/>
  <c r="GK45" i="19"/>
  <c r="GW45" i="19"/>
  <c r="HA45" i="19"/>
  <c r="DF45" i="19"/>
  <c r="GI45" i="19"/>
  <c r="GE32" i="19"/>
  <c r="GN32" i="19"/>
  <c r="HI32" i="19"/>
  <c r="GI32" i="19"/>
  <c r="GW32" i="19"/>
  <c r="HG32" i="19"/>
  <c r="GK32" i="19"/>
  <c r="DF32" i="19"/>
  <c r="HA32" i="19"/>
  <c r="GL32" i="19"/>
  <c r="P24" i="19"/>
  <c r="DH24" i="19"/>
  <c r="DH21" i="19"/>
  <c r="P21" i="19"/>
  <c r="DH68" i="19"/>
  <c r="P68" i="19"/>
  <c r="DF75" i="19"/>
  <c r="GK75" i="19"/>
  <c r="HA75" i="19"/>
  <c r="GL75" i="19"/>
  <c r="HG75" i="19"/>
  <c r="GI75" i="19"/>
  <c r="HI75" i="19"/>
  <c r="GN75" i="19"/>
  <c r="GW75" i="19"/>
  <c r="GE75" i="19"/>
  <c r="K138" i="10" l="1"/>
  <c r="K135" i="10"/>
  <c r="K130" i="10"/>
  <c r="K128" i="10"/>
  <c r="K107" i="10"/>
  <c r="K126" i="10"/>
  <c r="K125" i="10"/>
  <c r="K138" i="7"/>
  <c r="K135" i="7"/>
  <c r="K130" i="7"/>
  <c r="K128" i="7"/>
  <c r="K126" i="7"/>
  <c r="K125" i="7"/>
  <c r="K107" i="7"/>
  <c r="K124" i="7"/>
  <c r="BZ33" i="18" l="1"/>
  <c r="BY33" i="18"/>
  <c r="BZ30" i="18"/>
  <c r="BY30" i="18"/>
  <c r="BZ27" i="18"/>
  <c r="BY27" i="18"/>
  <c r="E24" i="18"/>
  <c r="E23" i="18"/>
  <c r="E22" i="18"/>
  <c r="E21" i="18"/>
  <c r="BU20" i="18"/>
  <c r="BU19" i="18"/>
  <c r="BT13" i="18"/>
  <c r="BS12" i="18"/>
  <c r="BS11" i="18"/>
  <c r="BR6" i="18"/>
  <c r="BR5" i="18"/>
  <c r="BR4" i="18"/>
  <c r="BR3" i="18"/>
  <c r="BZ46" i="16"/>
  <c r="BY46" i="16"/>
  <c r="BZ43" i="16"/>
  <c r="BY43" i="16"/>
  <c r="BZ40" i="16"/>
  <c r="BY40" i="16"/>
  <c r="G38" i="16"/>
  <c r="G37" i="16"/>
  <c r="G36" i="16"/>
  <c r="G34" i="16"/>
  <c r="L31" i="16"/>
  <c r="G31" i="16"/>
  <c r="G29" i="16"/>
  <c r="F29" i="16"/>
  <c r="G28" i="16"/>
  <c r="F28" i="16"/>
  <c r="G30" i="16"/>
  <c r="F30" i="16"/>
  <c r="G27" i="16"/>
  <c r="F27" i="16"/>
  <c r="DK14" i="3"/>
  <c r="DJ14" i="3"/>
  <c r="DI14" i="3"/>
  <c r="DH14" i="3"/>
  <c r="DK13" i="3"/>
  <c r="DJ13" i="3"/>
  <c r="DI13" i="3"/>
  <c r="DH13" i="3"/>
  <c r="DK10" i="3"/>
  <c r="DJ10" i="3"/>
  <c r="DI10" i="3"/>
  <c r="DH10" i="3"/>
  <c r="DK9" i="3"/>
  <c r="DJ9" i="3"/>
  <c r="DI9" i="3"/>
  <c r="DH9" i="3"/>
  <c r="DK6" i="3"/>
  <c r="DJ6" i="3"/>
  <c r="DI6" i="3"/>
  <c r="DH6" i="3"/>
  <c r="DK5" i="3"/>
  <c r="DJ5" i="3"/>
  <c r="DI5" i="3"/>
  <c r="DH5" i="3"/>
  <c r="DK4" i="3"/>
  <c r="DJ4" i="3"/>
  <c r="DI4" i="3"/>
  <c r="DH4" i="3"/>
  <c r="DK2" i="3"/>
  <c r="DJ2" i="3"/>
  <c r="DI2" i="3"/>
  <c r="DH2" i="3"/>
  <c r="K24" i="16"/>
  <c r="G24" i="16"/>
  <c r="G22" i="16"/>
  <c r="F22" i="16"/>
  <c r="G23" i="16"/>
  <c r="F23" i="16"/>
  <c r="DK16" i="3"/>
  <c r="DJ16" i="3"/>
  <c r="DI16" i="3"/>
  <c r="DH16" i="3"/>
  <c r="DK15" i="3"/>
  <c r="DJ15" i="3"/>
  <c r="DI15" i="3"/>
  <c r="DH15" i="3"/>
  <c r="DK12" i="3"/>
  <c r="DJ12" i="3"/>
  <c r="DI12" i="3"/>
  <c r="DH12" i="3"/>
  <c r="DK11" i="3"/>
  <c r="DJ11" i="3"/>
  <c r="DI11" i="3"/>
  <c r="DH11" i="3"/>
  <c r="DK8" i="3"/>
  <c r="DJ8" i="3"/>
  <c r="DI8" i="3"/>
  <c r="DH8" i="3"/>
  <c r="DK7" i="3"/>
  <c r="DJ7" i="3"/>
  <c r="DI7" i="3"/>
  <c r="DH7" i="3"/>
  <c r="DK3" i="3"/>
  <c r="DJ3" i="3"/>
  <c r="DI3" i="3"/>
  <c r="DH3" i="3"/>
  <c r="DK1" i="3"/>
  <c r="DJ1" i="3"/>
  <c r="DI1" i="3"/>
  <c r="DH1" i="3"/>
  <c r="BT13" i="16"/>
  <c r="BS12" i="16"/>
  <c r="BS11" i="16"/>
  <c r="BR6" i="16"/>
  <c r="BR5" i="16"/>
  <c r="BR4" i="16"/>
  <c r="BR3" i="16"/>
  <c r="BZ28" i="14"/>
  <c r="BY28" i="14"/>
  <c r="BZ25" i="14"/>
  <c r="BY25" i="14"/>
  <c r="BZ22" i="14"/>
  <c r="BY22" i="14"/>
  <c r="BS11" i="14"/>
  <c r="BR6" i="14"/>
  <c r="BR5" i="14"/>
  <c r="BR4" i="14"/>
  <c r="BR3" i="14"/>
  <c r="BZ30" i="12"/>
  <c r="BY30" i="12"/>
  <c r="BZ27" i="12"/>
  <c r="BY27" i="12"/>
  <c r="BZ24" i="12"/>
  <c r="BY24" i="12"/>
  <c r="BT13" i="12"/>
  <c r="BS12" i="12"/>
  <c r="BS11" i="12"/>
  <c r="BR6" i="12"/>
  <c r="BR5" i="12"/>
  <c r="BR4" i="12"/>
  <c r="BR3" i="12"/>
  <c r="BZ160" i="10"/>
  <c r="BY160" i="10"/>
  <c r="BZ157" i="10"/>
  <c r="BY157" i="10"/>
  <c r="BZ154" i="10"/>
  <c r="BY154" i="10"/>
  <c r="BZ148" i="10"/>
  <c r="BY148" i="10"/>
  <c r="BZ145" i="10"/>
  <c r="BY145" i="10"/>
  <c r="I137" i="10"/>
  <c r="I138" i="10" s="1"/>
  <c r="I140" i="10" s="1"/>
  <c r="I37" i="10" s="1"/>
  <c r="I135" i="10"/>
  <c r="I133" i="10"/>
  <c r="I132" i="10"/>
  <c r="I131" i="10"/>
  <c r="I130" i="10"/>
  <c r="I128" i="10"/>
  <c r="I126" i="10"/>
  <c r="I125" i="10"/>
  <c r="K124" i="10"/>
  <c r="I124" i="10"/>
  <c r="K122" i="10"/>
  <c r="I122" i="10"/>
  <c r="K121" i="10"/>
  <c r="I121" i="10"/>
  <c r="K120" i="10"/>
  <c r="I120" i="10"/>
  <c r="I119" i="10"/>
  <c r="I118" i="10"/>
  <c r="I117" i="10"/>
  <c r="I116" i="10"/>
  <c r="I115" i="10"/>
  <c r="I114" i="10"/>
  <c r="I113" i="10"/>
  <c r="K112" i="10"/>
  <c r="I112" i="10"/>
  <c r="I110" i="10"/>
  <c r="K109" i="10"/>
  <c r="I109" i="10"/>
  <c r="I107" i="10"/>
  <c r="K105" i="10"/>
  <c r="I105" i="10"/>
  <c r="K104" i="10"/>
  <c r="I104" i="10"/>
  <c r="K103" i="10"/>
  <c r="I103" i="10"/>
  <c r="K102" i="10"/>
  <c r="I102" i="10"/>
  <c r="K101" i="10"/>
  <c r="I101" i="10"/>
  <c r="K100" i="10"/>
  <c r="I100" i="10"/>
  <c r="K99" i="10"/>
  <c r="I99" i="10"/>
  <c r="K98" i="10"/>
  <c r="I98" i="10"/>
  <c r="K97" i="10"/>
  <c r="I97" i="10"/>
  <c r="K96" i="10"/>
  <c r="I96" i="10"/>
  <c r="K95" i="10"/>
  <c r="I95" i="10"/>
  <c r="K94" i="10"/>
  <c r="I94" i="10"/>
  <c r="K93" i="10"/>
  <c r="I93" i="10"/>
  <c r="K92" i="10"/>
  <c r="I92" i="10"/>
  <c r="K91" i="10"/>
  <c r="I91" i="10"/>
  <c r="K90" i="10"/>
  <c r="I90" i="10"/>
  <c r="K88" i="10"/>
  <c r="I88" i="10"/>
  <c r="I86" i="10"/>
  <c r="K84" i="10"/>
  <c r="I84" i="10"/>
  <c r="K83" i="10"/>
  <c r="I83" i="10"/>
  <c r="J38" i="10"/>
  <c r="I38" i="10"/>
  <c r="J39" i="10"/>
  <c r="I39" i="10"/>
  <c r="Q80" i="10"/>
  <c r="I80" i="10"/>
  <c r="P80" i="10"/>
  <c r="IU14" i="9"/>
  <c r="IT14" i="9"/>
  <c r="IS14" i="9"/>
  <c r="IR14" i="9"/>
  <c r="IQ14" i="9"/>
  <c r="IP14" i="9"/>
  <c r="IO14" i="9"/>
  <c r="IN14" i="9"/>
  <c r="GG14" i="9"/>
  <c r="GF14" i="9"/>
  <c r="GE14" i="9"/>
  <c r="GD14" i="9"/>
  <c r="GC14" i="9"/>
  <c r="GB14" i="9"/>
  <c r="GA14" i="9"/>
  <c r="FZ14" i="9"/>
  <c r="FY14" i="9"/>
  <c r="FX14" i="9"/>
  <c r="IM14" i="9"/>
  <c r="IL14" i="9"/>
  <c r="IK14" i="9"/>
  <c r="IJ14" i="9"/>
  <c r="II14" i="9"/>
  <c r="IH14" i="9"/>
  <c r="IG14" i="9"/>
  <c r="IF14" i="9"/>
  <c r="IE14" i="9"/>
  <c r="ID14" i="9"/>
  <c r="IC14" i="9"/>
  <c r="IB14" i="9"/>
  <c r="FW14" i="9"/>
  <c r="FV14" i="9"/>
  <c r="FU14" i="9"/>
  <c r="FT14" i="9"/>
  <c r="FS14" i="9"/>
  <c r="FR14" i="9"/>
  <c r="FQ14" i="9"/>
  <c r="FP14" i="9"/>
  <c r="FO14" i="9"/>
  <c r="FN14" i="9"/>
  <c r="FM14" i="9"/>
  <c r="FL14" i="9"/>
  <c r="FK14" i="9"/>
  <c r="FJ14" i="9"/>
  <c r="FI14" i="9"/>
  <c r="FH14" i="9"/>
  <c r="FG14" i="9"/>
  <c r="FF14" i="9"/>
  <c r="FE14" i="9"/>
  <c r="FD14" i="9"/>
  <c r="FC14" i="9"/>
  <c r="FB14" i="9"/>
  <c r="FA14" i="9"/>
  <c r="EZ14" i="9"/>
  <c r="EY14" i="9"/>
  <c r="EX14" i="9"/>
  <c r="EW14" i="9"/>
  <c r="EV14" i="9"/>
  <c r="EU14" i="9"/>
  <c r="ET14" i="9"/>
  <c r="IU80" i="10"/>
  <c r="IT80" i="10"/>
  <c r="IS80" i="10"/>
  <c r="IR80" i="10"/>
  <c r="IQ80" i="10"/>
  <c r="IP80" i="10"/>
  <c r="IO80" i="10"/>
  <c r="IN80" i="10"/>
  <c r="GG80" i="10"/>
  <c r="GF80" i="10"/>
  <c r="GE80" i="10"/>
  <c r="GD80" i="10"/>
  <c r="GC80" i="10"/>
  <c r="GB80" i="10"/>
  <c r="GA80" i="10"/>
  <c r="FZ80" i="10"/>
  <c r="FY80" i="10"/>
  <c r="FX80" i="10"/>
  <c r="IM80" i="10"/>
  <c r="IL80" i="10"/>
  <c r="IK80" i="10"/>
  <c r="IJ80" i="10"/>
  <c r="II80" i="10"/>
  <c r="IH80" i="10"/>
  <c r="IG80" i="10"/>
  <c r="IF80" i="10"/>
  <c r="IE80" i="10"/>
  <c r="ID80" i="10"/>
  <c r="IC80" i="10"/>
  <c r="IB80" i="10"/>
  <c r="FW80" i="10"/>
  <c r="FV80" i="10"/>
  <c r="FU80" i="10"/>
  <c r="FT80" i="10"/>
  <c r="FS80" i="10"/>
  <c r="FR80" i="10"/>
  <c r="FQ80" i="10"/>
  <c r="FP80" i="10"/>
  <c r="FO80" i="10"/>
  <c r="FN80" i="10"/>
  <c r="FM80" i="10"/>
  <c r="FL80" i="10"/>
  <c r="FK80" i="10"/>
  <c r="FJ80" i="10"/>
  <c r="FI80" i="10"/>
  <c r="FH80" i="10"/>
  <c r="FG80" i="10"/>
  <c r="FF80" i="10"/>
  <c r="FE80" i="10"/>
  <c r="FD80" i="10"/>
  <c r="FC80" i="10"/>
  <c r="FB80" i="10"/>
  <c r="FA80" i="10"/>
  <c r="EZ80" i="10"/>
  <c r="EY80" i="10"/>
  <c r="EX80" i="10"/>
  <c r="EW80" i="10"/>
  <c r="EV80" i="10"/>
  <c r="EU80" i="10"/>
  <c r="ET80" i="10"/>
  <c r="ER80" i="10"/>
  <c r="EQ80" i="10"/>
  <c r="EP80" i="10"/>
  <c r="EO80" i="10"/>
  <c r="EN80" i="10"/>
  <c r="EM80" i="10"/>
  <c r="EL80" i="10"/>
  <c r="EK80" i="10"/>
  <c r="EJ80" i="10"/>
  <c r="EI80" i="10"/>
  <c r="EH80" i="10"/>
  <c r="EG80" i="10"/>
  <c r="EF80" i="10"/>
  <c r="EE80" i="10"/>
  <c r="ED80" i="10"/>
  <c r="EC80" i="10"/>
  <c r="BP80" i="9"/>
  <c r="BO80" i="9"/>
  <c r="BN80" i="9"/>
  <c r="BM80" i="9"/>
  <c r="BL80" i="9"/>
  <c r="BK80" i="9"/>
  <c r="BJ80" i="9"/>
  <c r="BI80" i="9"/>
  <c r="BH80" i="9"/>
  <c r="BG80" i="9"/>
  <c r="BF80" i="9"/>
  <c r="BE80" i="9"/>
  <c r="BD14" i="9"/>
  <c r="BC14" i="9"/>
  <c r="BB14" i="9"/>
  <c r="BA14" i="9"/>
  <c r="AZ14" i="9"/>
  <c r="AY14" i="9"/>
  <c r="DZ14" i="9"/>
  <c r="DY14" i="9"/>
  <c r="DX14" i="9"/>
  <c r="DW14" i="9"/>
  <c r="DO14" i="9"/>
  <c r="DN14" i="9"/>
  <c r="DM14" i="9"/>
  <c r="DL14" i="9"/>
  <c r="DD14" i="9"/>
  <c r="DB14" i="9"/>
  <c r="DA14" i="9"/>
  <c r="CZ14" i="9"/>
  <c r="CX14" i="9"/>
  <c r="CW14" i="9"/>
  <c r="BP80" i="10"/>
  <c r="BO80" i="10"/>
  <c r="BN80" i="10"/>
  <c r="BM80" i="10"/>
  <c r="BL80" i="10"/>
  <c r="BK80" i="10"/>
  <c r="BJ80" i="10"/>
  <c r="BI80" i="10"/>
  <c r="BH80" i="10"/>
  <c r="BG80" i="10"/>
  <c r="BF80" i="10"/>
  <c r="BE80" i="10"/>
  <c r="BD80" i="10"/>
  <c r="BC80" i="10"/>
  <c r="BB80" i="10"/>
  <c r="BA80" i="10"/>
  <c r="AZ80" i="10"/>
  <c r="AY80" i="10"/>
  <c r="DZ80" i="10"/>
  <c r="DY80" i="10"/>
  <c r="DX80" i="10"/>
  <c r="DW80" i="10"/>
  <c r="DO80" i="10"/>
  <c r="DN80" i="10"/>
  <c r="DM80" i="10"/>
  <c r="DL80" i="10"/>
  <c r="DD80" i="10"/>
  <c r="DB80" i="10"/>
  <c r="DA80" i="10"/>
  <c r="CZ80" i="10"/>
  <c r="CX80" i="10"/>
  <c r="CW80" i="10"/>
  <c r="CU80" i="10"/>
  <c r="CT80" i="10"/>
  <c r="CS80" i="10"/>
  <c r="CR80" i="10"/>
  <c r="CQ80" i="10"/>
  <c r="CP80" i="10"/>
  <c r="CO80" i="10"/>
  <c r="CN80" i="10"/>
  <c r="CM80" i="10"/>
  <c r="CL80" i="10"/>
  <c r="CK80" i="10"/>
  <c r="CJ80" i="10"/>
  <c r="CI80" i="10"/>
  <c r="CH80" i="10"/>
  <c r="CG80" i="10"/>
  <c r="CF80" i="10"/>
  <c r="AN78" i="10"/>
  <c r="EW32" i="1"/>
  <c r="AQ32" i="1"/>
  <c r="DO32" i="1"/>
  <c r="DN32" i="1"/>
  <c r="BA32" i="1"/>
  <c r="EV32" i="1"/>
  <c r="ER32" i="1" s="1"/>
  <c r="AO32" i="1"/>
  <c r="AK32" i="1" s="1"/>
  <c r="F72" i="7" s="1"/>
  <c r="I32" i="1"/>
  <c r="B73" i="10" s="1"/>
  <c r="I31" i="1"/>
  <c r="DW32" i="1"/>
  <c r="AN70" i="10"/>
  <c r="EW30" i="1"/>
  <c r="AQ30" i="1"/>
  <c r="DO30" i="1"/>
  <c r="DN30" i="1"/>
  <c r="BS30" i="1"/>
  <c r="EU30" i="1"/>
  <c r="AN30" i="1"/>
  <c r="BB30" i="1"/>
  <c r="ET30" i="1"/>
  <c r="AM30" i="1"/>
  <c r="BA30" i="1"/>
  <c r="EV30" i="1"/>
  <c r="AO30" i="1"/>
  <c r="I30" i="1"/>
  <c r="I29" i="1"/>
  <c r="DW30" i="1"/>
  <c r="AN61" i="10"/>
  <c r="BB28" i="1"/>
  <c r="ET28" i="1"/>
  <c r="ER28" i="1" s="1"/>
  <c r="AM28" i="1"/>
  <c r="AK28" i="1" s="1"/>
  <c r="F58" i="10" s="1"/>
  <c r="I28" i="1"/>
  <c r="C59" i="10" s="1"/>
  <c r="I27" i="1"/>
  <c r="DW28" i="1"/>
  <c r="AN56" i="10"/>
  <c r="DO26" i="1"/>
  <c r="DN26" i="1"/>
  <c r="BS26" i="1"/>
  <c r="EU26" i="1"/>
  <c r="AN26" i="1"/>
  <c r="BB26" i="1"/>
  <c r="ET26" i="1"/>
  <c r="ER26" i="1" s="1"/>
  <c r="AM26" i="1"/>
  <c r="AK26" i="1" s="1"/>
  <c r="F50" i="7" s="1"/>
  <c r="I26" i="1"/>
  <c r="B51" i="10" s="1"/>
  <c r="I25" i="1"/>
  <c r="DW26" i="1"/>
  <c r="BX48" i="10"/>
  <c r="BT35" i="10"/>
  <c r="BV34" i="10"/>
  <c r="BT31" i="10"/>
  <c r="BT30" i="10"/>
  <c r="BT29" i="10"/>
  <c r="BU23" i="10"/>
  <c r="BW14" i="10"/>
  <c r="BS13" i="10"/>
  <c r="BS12" i="10"/>
  <c r="BS11" i="10"/>
  <c r="BR10" i="10"/>
  <c r="BR9" i="10"/>
  <c r="BR8" i="10"/>
  <c r="BR7" i="10"/>
  <c r="BZ160" i="7"/>
  <c r="BY160" i="7"/>
  <c r="BZ157" i="7"/>
  <c r="BY157" i="7"/>
  <c r="BZ154" i="7"/>
  <c r="BY154" i="7"/>
  <c r="BZ148" i="7"/>
  <c r="BY148" i="7"/>
  <c r="BZ145" i="7"/>
  <c r="BY145" i="7"/>
  <c r="I133" i="7"/>
  <c r="I132" i="7"/>
  <c r="I131" i="7"/>
  <c r="I121" i="7"/>
  <c r="I120" i="7"/>
  <c r="I119" i="7"/>
  <c r="I118" i="7"/>
  <c r="I117" i="7"/>
  <c r="I116" i="7"/>
  <c r="I115" i="7"/>
  <c r="I114" i="7"/>
  <c r="I113" i="7"/>
  <c r="K112" i="7"/>
  <c r="I112" i="7"/>
  <c r="I110" i="7"/>
  <c r="IU14" i="6"/>
  <c r="IT14" i="6"/>
  <c r="IS14" i="6"/>
  <c r="IQ14" i="6"/>
  <c r="IP14" i="6"/>
  <c r="IO14" i="6"/>
  <c r="GG14" i="6"/>
  <c r="GF14" i="6"/>
  <c r="GE14" i="6"/>
  <c r="GD14" i="6"/>
  <c r="GC14" i="6"/>
  <c r="GA14" i="6"/>
  <c r="FZ14" i="6"/>
  <c r="FY14" i="6"/>
  <c r="IM14" i="6"/>
  <c r="IL14" i="6"/>
  <c r="IK14" i="6"/>
  <c r="IJ14" i="6"/>
  <c r="IG14" i="6"/>
  <c r="IF14" i="6"/>
  <c r="IE14" i="6"/>
  <c r="ID14" i="6"/>
  <c r="IC14" i="6"/>
  <c r="FV14" i="6"/>
  <c r="FU14" i="6"/>
  <c r="FT14" i="6"/>
  <c r="FS14" i="6"/>
  <c r="FQ14" i="6"/>
  <c r="FP14" i="6"/>
  <c r="FO14" i="6"/>
  <c r="FJ14" i="6"/>
  <c r="FI14" i="6"/>
  <c r="FH14" i="6"/>
  <c r="FG14" i="6"/>
  <c r="FF14" i="6"/>
  <c r="FE14" i="6"/>
  <c r="FD14" i="6"/>
  <c r="FC14" i="6"/>
  <c r="FB14" i="6"/>
  <c r="FA14" i="6"/>
  <c r="EZ14" i="6"/>
  <c r="IU80" i="7"/>
  <c r="IT80" i="7"/>
  <c r="IS80" i="7"/>
  <c r="IQ80" i="7"/>
  <c r="IP80" i="7"/>
  <c r="IO80" i="7"/>
  <c r="GG80" i="7"/>
  <c r="GF80" i="7"/>
  <c r="GE80" i="7"/>
  <c r="GD80" i="7"/>
  <c r="GC80" i="7"/>
  <c r="GA80" i="7"/>
  <c r="FZ80" i="7"/>
  <c r="FY80" i="7"/>
  <c r="IM80" i="7"/>
  <c r="IL80" i="7"/>
  <c r="IK80" i="7"/>
  <c r="IJ80" i="7"/>
  <c r="IG80" i="7"/>
  <c r="IF80" i="7"/>
  <c r="IE80" i="7"/>
  <c r="ID80" i="7"/>
  <c r="IC80" i="7"/>
  <c r="FV80" i="7"/>
  <c r="FU80" i="7"/>
  <c r="FT80" i="7"/>
  <c r="FS80" i="7"/>
  <c r="FQ80" i="7"/>
  <c r="FP80" i="7"/>
  <c r="FO80" i="7"/>
  <c r="FJ80" i="7"/>
  <c r="FI80" i="7"/>
  <c r="FH80" i="7"/>
  <c r="FG80" i="7"/>
  <c r="FF80" i="7"/>
  <c r="FE80" i="7"/>
  <c r="FD80" i="7"/>
  <c r="FC80" i="7"/>
  <c r="FB80" i="7"/>
  <c r="FA80" i="7"/>
  <c r="EZ80" i="7"/>
  <c r="ER80" i="7"/>
  <c r="I105" i="7" s="1"/>
  <c r="EQ80" i="7"/>
  <c r="I104" i="7" s="1"/>
  <c r="EP80" i="7"/>
  <c r="I103" i="7" s="1"/>
  <c r="EO80" i="7"/>
  <c r="I102" i="7" s="1"/>
  <c r="EN80" i="7"/>
  <c r="I101" i="7" s="1"/>
  <c r="EM80" i="7"/>
  <c r="I100" i="7" s="1"/>
  <c r="EK80" i="7"/>
  <c r="I98" i="7" s="1"/>
  <c r="EJ80" i="7"/>
  <c r="I97" i="7" s="1"/>
  <c r="EI80" i="7"/>
  <c r="I96" i="7" s="1"/>
  <c r="EH80" i="7"/>
  <c r="I95" i="7" s="1"/>
  <c r="EG80" i="7"/>
  <c r="I94" i="7" s="1"/>
  <c r="EF80" i="7"/>
  <c r="I93" i="7" s="1"/>
  <c r="EE80" i="7"/>
  <c r="I92" i="7" s="1"/>
  <c r="ED80" i="7"/>
  <c r="I91" i="7" s="1"/>
  <c r="EC80" i="7"/>
  <c r="I90" i="7" s="1"/>
  <c r="BP80" i="6"/>
  <c r="BO80" i="6"/>
  <c r="BN80" i="6"/>
  <c r="BM80" i="6"/>
  <c r="BL80" i="6"/>
  <c r="BK80" i="6"/>
  <c r="BJ80" i="6"/>
  <c r="BI80" i="6"/>
  <c r="BH80" i="6"/>
  <c r="BG80" i="6"/>
  <c r="BF80" i="6"/>
  <c r="BE80" i="6"/>
  <c r="BD14" i="6"/>
  <c r="BC14" i="6"/>
  <c r="BB14" i="6"/>
  <c r="BA14" i="6"/>
  <c r="AZ14" i="6"/>
  <c r="AY14" i="6"/>
  <c r="DY14" i="6"/>
  <c r="DX14" i="6"/>
  <c r="DD14" i="6"/>
  <c r="BP80" i="7"/>
  <c r="BO80" i="7"/>
  <c r="BN80" i="7"/>
  <c r="BM80" i="7"/>
  <c r="BL80" i="7"/>
  <c r="BK80" i="7"/>
  <c r="BJ80" i="7"/>
  <c r="BI80" i="7"/>
  <c r="BH80" i="7"/>
  <c r="BG80" i="7"/>
  <c r="BF80" i="7"/>
  <c r="BE80" i="7"/>
  <c r="BD80" i="7"/>
  <c r="BC80" i="7"/>
  <c r="BB80" i="7"/>
  <c r="BA80" i="7"/>
  <c r="AZ80" i="7"/>
  <c r="AY80" i="7"/>
  <c r="DY80" i="7"/>
  <c r="DX80" i="7"/>
  <c r="DD80" i="7"/>
  <c r="CU80" i="7"/>
  <c r="K105" i="7" s="1"/>
  <c r="CT80" i="7"/>
  <c r="K104" i="7" s="1"/>
  <c r="CS80" i="7"/>
  <c r="K103" i="7" s="1"/>
  <c r="CR80" i="7"/>
  <c r="K102" i="7" s="1"/>
  <c r="CQ80" i="7"/>
  <c r="K101" i="7" s="1"/>
  <c r="CP80" i="7"/>
  <c r="K100" i="7" s="1"/>
  <c r="CN80" i="7"/>
  <c r="K98" i="7" s="1"/>
  <c r="CM80" i="7"/>
  <c r="K97" i="7" s="1"/>
  <c r="CL80" i="7"/>
  <c r="K96" i="7" s="1"/>
  <c r="CK80" i="7"/>
  <c r="K95" i="7" s="1"/>
  <c r="CJ80" i="7"/>
  <c r="K94" i="7" s="1"/>
  <c r="CI80" i="7"/>
  <c r="K93" i="7" s="1"/>
  <c r="CH80" i="7"/>
  <c r="K92" i="7" s="1"/>
  <c r="CG80" i="7"/>
  <c r="K91" i="7" s="1"/>
  <c r="CF80" i="7"/>
  <c r="K90" i="7" s="1"/>
  <c r="AN78" i="7"/>
  <c r="AN70" i="7"/>
  <c r="AN61" i="7"/>
  <c r="AN56" i="7"/>
  <c r="BX48" i="7"/>
  <c r="BT35" i="7"/>
  <c r="BV34" i="7"/>
  <c r="BT31" i="7"/>
  <c r="BT30" i="7"/>
  <c r="BT29" i="7"/>
  <c r="BU23" i="7"/>
  <c r="BW14" i="7"/>
  <c r="BS13" i="7"/>
  <c r="BS12" i="7"/>
  <c r="BS11" i="7"/>
  <c r="BR10" i="7"/>
  <c r="BR9" i="7"/>
  <c r="BR8" i="7"/>
  <c r="BR7" i="7"/>
  <c r="C51" i="7" l="1"/>
  <c r="C73" i="7"/>
  <c r="C73" i="10"/>
  <c r="F72" i="10"/>
  <c r="ER30" i="1"/>
  <c r="AK30" i="1"/>
  <c r="F63" i="10" s="1"/>
  <c r="B59" i="7"/>
  <c r="B59" i="10"/>
  <c r="F58" i="7"/>
  <c r="C51" i="10"/>
  <c r="F50" i="10"/>
  <c r="B73" i="7"/>
  <c r="C59" i="7"/>
  <c r="B51" i="7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" i="3"/>
  <c r="CY1" i="3"/>
  <c r="CZ1" i="3"/>
  <c r="DA1" i="3"/>
  <c r="DB1" i="3"/>
  <c r="DC1" i="3"/>
  <c r="A2" i="3"/>
  <c r="CY2" i="3"/>
  <c r="CZ2" i="3"/>
  <c r="DB2" i="3" s="1"/>
  <c r="DA2" i="3"/>
  <c r="DC2" i="3"/>
  <c r="A3" i="3"/>
  <c r="CY3" i="3"/>
  <c r="CZ3" i="3"/>
  <c r="DB3" i="3" s="1"/>
  <c r="DA3" i="3"/>
  <c r="DC3" i="3"/>
  <c r="A4" i="3"/>
  <c r="CY4" i="3"/>
  <c r="CZ4" i="3"/>
  <c r="DA4" i="3"/>
  <c r="DB4" i="3"/>
  <c r="DC4" i="3"/>
  <c r="A5" i="3"/>
  <c r="CY5" i="3"/>
  <c r="CZ5" i="3"/>
  <c r="DA5" i="3"/>
  <c r="DB5" i="3"/>
  <c r="DC5" i="3"/>
  <c r="A6" i="3"/>
  <c r="CY6" i="3"/>
  <c r="CZ6" i="3"/>
  <c r="DB6" i="3" s="1"/>
  <c r="DA6" i="3"/>
  <c r="DC6" i="3"/>
  <c r="A7" i="3"/>
  <c r="CY7" i="3"/>
  <c r="CZ7" i="3"/>
  <c r="DB7" i="3" s="1"/>
  <c r="DA7" i="3"/>
  <c r="DC7" i="3"/>
  <c r="A8" i="3"/>
  <c r="CY8" i="3"/>
  <c r="CZ8" i="3"/>
  <c r="DA8" i="3"/>
  <c r="DB8" i="3"/>
  <c r="DC8" i="3"/>
  <c r="A9" i="3"/>
  <c r="CY9" i="3"/>
  <c r="CZ9" i="3"/>
  <c r="DA9" i="3"/>
  <c r="DB9" i="3"/>
  <c r="DC9" i="3"/>
  <c r="A10" i="3"/>
  <c r="CY10" i="3"/>
  <c r="CZ10" i="3"/>
  <c r="DB10" i="3" s="1"/>
  <c r="DA10" i="3"/>
  <c r="DC10" i="3"/>
  <c r="A11" i="3"/>
  <c r="CY11" i="3"/>
  <c r="CZ11" i="3"/>
  <c r="DB11" i="3" s="1"/>
  <c r="DA11" i="3"/>
  <c r="DC11" i="3"/>
  <c r="A12" i="3"/>
  <c r="CY12" i="3"/>
  <c r="CZ12" i="3"/>
  <c r="DA12" i="3"/>
  <c r="DB12" i="3"/>
  <c r="DC12" i="3"/>
  <c r="A13" i="3"/>
  <c r="CY13" i="3"/>
  <c r="CZ13" i="3"/>
  <c r="DA13" i="3"/>
  <c r="DB13" i="3"/>
  <c r="DC13" i="3"/>
  <c r="A14" i="3"/>
  <c r="CY14" i="3"/>
  <c r="CZ14" i="3"/>
  <c r="DB14" i="3" s="1"/>
  <c r="DA14" i="3"/>
  <c r="DC14" i="3"/>
  <c r="A15" i="3"/>
  <c r="CY15" i="3"/>
  <c r="CZ15" i="3"/>
  <c r="DB15" i="3" s="1"/>
  <c r="DA15" i="3"/>
  <c r="DC15" i="3"/>
  <c r="A16" i="3"/>
  <c r="CY16" i="3"/>
  <c r="CZ16" i="3"/>
  <c r="DA16" i="3"/>
  <c r="DB16" i="3"/>
  <c r="DC16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EE22" i="1"/>
  <c r="EF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C25" i="1"/>
  <c r="D25" i="1"/>
  <c r="CX2" i="3"/>
  <c r="K25" i="1"/>
  <c r="AC25" i="1"/>
  <c r="CQ25" i="1" s="1"/>
  <c r="P25" i="1" s="1"/>
  <c r="AE25" i="1"/>
  <c r="AD25" i="1" s="1"/>
  <c r="AF25" i="1"/>
  <c r="AG25" i="1"/>
  <c r="CU25" i="1" s="1"/>
  <c r="T25" i="1" s="1"/>
  <c r="AH25" i="1"/>
  <c r="AI25" i="1"/>
  <c r="AJ25" i="1"/>
  <c r="CS25" i="1"/>
  <c r="R25" i="1" s="1"/>
  <c r="CT25" i="1"/>
  <c r="S25" i="1" s="1"/>
  <c r="CV25" i="1"/>
  <c r="U25" i="1" s="1"/>
  <c r="CW25" i="1"/>
  <c r="V25" i="1" s="1"/>
  <c r="CX25" i="1"/>
  <c r="W25" i="1" s="1"/>
  <c r="FR25" i="1"/>
  <c r="GL25" i="1"/>
  <c r="GO25" i="1"/>
  <c r="GP25" i="1"/>
  <c r="GV25" i="1"/>
  <c r="HC25" i="1"/>
  <c r="GX25" i="1" s="1"/>
  <c r="C26" i="1"/>
  <c r="D26" i="1"/>
  <c r="CX4" i="3"/>
  <c r="K26" i="1"/>
  <c r="AC26" i="1"/>
  <c r="CQ26" i="1" s="1"/>
  <c r="P26" i="1" s="1"/>
  <c r="AE26" i="1"/>
  <c r="AF26" i="1"/>
  <c r="AG26" i="1"/>
  <c r="CU26" i="1" s="1"/>
  <c r="T26" i="1" s="1"/>
  <c r="AH26" i="1"/>
  <c r="AI26" i="1"/>
  <c r="AJ26" i="1"/>
  <c r="CT26" i="1"/>
  <c r="S26" i="1" s="1"/>
  <c r="CV26" i="1"/>
  <c r="U26" i="1" s="1"/>
  <c r="CW26" i="1"/>
  <c r="V26" i="1" s="1"/>
  <c r="CX26" i="1"/>
  <c r="W26" i="1" s="1"/>
  <c r="FR26" i="1"/>
  <c r="GL26" i="1"/>
  <c r="GO26" i="1"/>
  <c r="GP26" i="1"/>
  <c r="GV26" i="1"/>
  <c r="HC26" i="1"/>
  <c r="GX26" i="1" s="1"/>
  <c r="C27" i="1"/>
  <c r="D27" i="1"/>
  <c r="CX5" i="3"/>
  <c r="K27" i="1"/>
  <c r="S27" i="1"/>
  <c r="U27" i="1"/>
  <c r="AC27" i="1"/>
  <c r="CQ27" i="1" s="1"/>
  <c r="AD27" i="1"/>
  <c r="AE27" i="1"/>
  <c r="AF27" i="1"/>
  <c r="AB27" i="1" s="1"/>
  <c r="AG27" i="1"/>
  <c r="CU27" i="1" s="1"/>
  <c r="AH27" i="1"/>
  <c r="AI27" i="1"/>
  <c r="CW27" i="1" s="1"/>
  <c r="V27" i="1" s="1"/>
  <c r="AJ27" i="1"/>
  <c r="CR27" i="1"/>
  <c r="Q27" i="1" s="1"/>
  <c r="CS27" i="1"/>
  <c r="R27" i="1" s="1"/>
  <c r="CT27" i="1"/>
  <c r="CV27" i="1"/>
  <c r="CX27" i="1"/>
  <c r="W27" i="1" s="1"/>
  <c r="FR27" i="1"/>
  <c r="GL27" i="1"/>
  <c r="GO27" i="1"/>
  <c r="GP27" i="1"/>
  <c r="GV27" i="1"/>
  <c r="GX27" i="1"/>
  <c r="HC27" i="1"/>
  <c r="C28" i="1"/>
  <c r="D28" i="1"/>
  <c r="CX6" i="3"/>
  <c r="K28" i="1"/>
  <c r="R28" i="1"/>
  <c r="V28" i="1"/>
  <c r="AC28" i="1"/>
  <c r="AD28" i="1"/>
  <c r="AE28" i="1"/>
  <c r="AF28" i="1"/>
  <c r="CT28" i="1" s="1"/>
  <c r="AG28" i="1"/>
  <c r="AH28" i="1"/>
  <c r="AI28" i="1"/>
  <c r="AJ28" i="1"/>
  <c r="CX28" i="1" s="1"/>
  <c r="W28" i="1" s="1"/>
  <c r="CQ28" i="1"/>
  <c r="P28" i="1" s="1"/>
  <c r="CS28" i="1"/>
  <c r="CU28" i="1"/>
  <c r="T28" i="1" s="1"/>
  <c r="CV28" i="1"/>
  <c r="U28" i="1" s="1"/>
  <c r="CW28" i="1"/>
  <c r="FR28" i="1"/>
  <c r="GL28" i="1"/>
  <c r="GO28" i="1"/>
  <c r="GP28" i="1"/>
  <c r="GV28" i="1"/>
  <c r="HC28" i="1"/>
  <c r="GX28" i="1" s="1"/>
  <c r="C29" i="1"/>
  <c r="D29" i="1"/>
  <c r="S29" i="1"/>
  <c r="K29" i="1"/>
  <c r="AC29" i="1"/>
  <c r="CQ29" i="1" s="1"/>
  <c r="AE29" i="1"/>
  <c r="CS29" i="1" s="1"/>
  <c r="AF29" i="1"/>
  <c r="AG29" i="1"/>
  <c r="AH29" i="1"/>
  <c r="AI29" i="1"/>
  <c r="AJ29" i="1"/>
  <c r="CT29" i="1"/>
  <c r="CU29" i="1"/>
  <c r="CV29" i="1"/>
  <c r="CW29" i="1"/>
  <c r="CX29" i="1"/>
  <c r="FR29" i="1"/>
  <c r="GL29" i="1"/>
  <c r="GO29" i="1"/>
  <c r="GP29" i="1"/>
  <c r="GV29" i="1"/>
  <c r="HC29" i="1"/>
  <c r="C30" i="1"/>
  <c r="D30" i="1"/>
  <c r="K30" i="1"/>
  <c r="AC30" i="1"/>
  <c r="CQ30" i="1" s="1"/>
  <c r="AE30" i="1"/>
  <c r="AF30" i="1"/>
  <c r="AG30" i="1"/>
  <c r="CU30" i="1" s="1"/>
  <c r="AH30" i="1"/>
  <c r="AI30" i="1"/>
  <c r="AJ30" i="1"/>
  <c r="CX30" i="1" s="1"/>
  <c r="W30" i="1" s="1"/>
  <c r="CW30" i="1"/>
  <c r="FR30" i="1"/>
  <c r="GL30" i="1"/>
  <c r="GO30" i="1"/>
  <c r="GP30" i="1"/>
  <c r="GV30" i="1"/>
  <c r="HC30" i="1"/>
  <c r="C31" i="1"/>
  <c r="D31" i="1"/>
  <c r="CX15" i="3"/>
  <c r="K31" i="1"/>
  <c r="AC31" i="1"/>
  <c r="CQ31" i="1" s="1"/>
  <c r="P31" i="1" s="1"/>
  <c r="AE31" i="1"/>
  <c r="AD31" i="1" s="1"/>
  <c r="AF31" i="1"/>
  <c r="CT31" i="1" s="1"/>
  <c r="S31" i="1" s="1"/>
  <c r="AG31" i="1"/>
  <c r="CU31" i="1" s="1"/>
  <c r="T31" i="1" s="1"/>
  <c r="AH31" i="1"/>
  <c r="AI31" i="1"/>
  <c r="AJ31" i="1"/>
  <c r="CX31" i="1" s="1"/>
  <c r="W31" i="1" s="1"/>
  <c r="CS31" i="1"/>
  <c r="R31" i="1" s="1"/>
  <c r="CV31" i="1"/>
  <c r="U31" i="1" s="1"/>
  <c r="CW31" i="1"/>
  <c r="V31" i="1" s="1"/>
  <c r="FR31" i="1"/>
  <c r="GL31" i="1"/>
  <c r="GO31" i="1"/>
  <c r="GP31" i="1"/>
  <c r="GV31" i="1"/>
  <c r="HC31" i="1"/>
  <c r="GX31" i="1" s="1"/>
  <c r="C32" i="1"/>
  <c r="D32" i="1"/>
  <c r="CX16" i="3"/>
  <c r="K32" i="1"/>
  <c r="AC32" i="1"/>
  <c r="CQ32" i="1" s="1"/>
  <c r="P32" i="1" s="1"/>
  <c r="AE32" i="1"/>
  <c r="AD32" i="1" s="1"/>
  <c r="AF32" i="1"/>
  <c r="AG32" i="1"/>
  <c r="CU32" i="1" s="1"/>
  <c r="T32" i="1" s="1"/>
  <c r="AH32" i="1"/>
  <c r="H77" i="10" s="1"/>
  <c r="AI32" i="1"/>
  <c r="AJ32" i="1"/>
  <c r="CX32" i="1" s="1"/>
  <c r="W32" i="1" s="1"/>
  <c r="CS32" i="1"/>
  <c r="R32" i="1" s="1"/>
  <c r="CW32" i="1"/>
  <c r="V32" i="1" s="1"/>
  <c r="FR32" i="1"/>
  <c r="GL32" i="1"/>
  <c r="GO32" i="1"/>
  <c r="GP32" i="1"/>
  <c r="GV32" i="1"/>
  <c r="HC32" i="1"/>
  <c r="GX32" i="1" s="1"/>
  <c r="B34" i="1"/>
  <c r="B22" i="1" s="1"/>
  <c r="C34" i="1"/>
  <c r="C22" i="1" s="1"/>
  <c r="D34" i="1"/>
  <c r="D22" i="1" s="1"/>
  <c r="F34" i="1"/>
  <c r="F22" i="1" s="1"/>
  <c r="G34" i="1"/>
  <c r="G22" i="1" s="1"/>
  <c r="BB34" i="1"/>
  <c r="BB22" i="1" s="1"/>
  <c r="BX34" i="1"/>
  <c r="BX22" i="1" s="1"/>
  <c r="CK34" i="1"/>
  <c r="CK22" i="1" s="1"/>
  <c r="CL34" i="1"/>
  <c r="CL22" i="1" s="1"/>
  <c r="FP34" i="1"/>
  <c r="FP22" i="1" s="1"/>
  <c r="GC34" i="1"/>
  <c r="GC22" i="1" s="1"/>
  <c r="GD34" i="1"/>
  <c r="GD22" i="1" s="1"/>
  <c r="B64" i="1"/>
  <c r="B18" i="1" s="1"/>
  <c r="C64" i="1"/>
  <c r="C18" i="1" s="1"/>
  <c r="D64" i="1"/>
  <c r="D18" i="1" s="1"/>
  <c r="F64" i="1"/>
  <c r="F18" i="1" s="1"/>
  <c r="G64" i="1"/>
  <c r="G18" i="1" s="1"/>
  <c r="H76" i="10" l="1"/>
  <c r="T75" i="10"/>
  <c r="H75" i="10"/>
  <c r="T74" i="10"/>
  <c r="T76" i="10"/>
  <c r="H74" i="10"/>
  <c r="F63" i="7"/>
  <c r="H68" i="10"/>
  <c r="T67" i="10"/>
  <c r="T64" i="10"/>
  <c r="H67" i="10"/>
  <c r="H64" i="10"/>
  <c r="T68" i="10"/>
  <c r="H66" i="10"/>
  <c r="GM66" i="10"/>
  <c r="H69" i="7"/>
  <c r="H69" i="10"/>
  <c r="CR28" i="1"/>
  <c r="Q28" i="1" s="1"/>
  <c r="U60" i="7" s="1"/>
  <c r="T60" i="10"/>
  <c r="H60" i="10"/>
  <c r="H55" i="10"/>
  <c r="H53" i="10"/>
  <c r="H54" i="10"/>
  <c r="T55" i="10"/>
  <c r="GM53" i="10"/>
  <c r="T54" i="10"/>
  <c r="CV32" i="1"/>
  <c r="U32" i="1" s="1"/>
  <c r="H77" i="7"/>
  <c r="CV30" i="1"/>
  <c r="CT32" i="1"/>
  <c r="S32" i="1" s="1"/>
  <c r="H76" i="7"/>
  <c r="T75" i="7"/>
  <c r="H75" i="7"/>
  <c r="T74" i="7"/>
  <c r="T76" i="7"/>
  <c r="H74" i="7"/>
  <c r="CC34" i="1"/>
  <c r="AT34" i="1" s="1"/>
  <c r="AT64" i="1" s="1"/>
  <c r="AT18" i="1" s="1"/>
  <c r="BZ34" i="1"/>
  <c r="BZ22" i="1" s="1"/>
  <c r="AD30" i="1"/>
  <c r="H66" i="7"/>
  <c r="GM66" i="7"/>
  <c r="CT30" i="1"/>
  <c r="S30" i="1" s="1"/>
  <c r="H68" i="7"/>
  <c r="T67" i="7"/>
  <c r="T64" i="7"/>
  <c r="H67" i="7"/>
  <c r="H64" i="7"/>
  <c r="T68" i="7"/>
  <c r="CS30" i="1"/>
  <c r="R30" i="1" s="1"/>
  <c r="FV34" i="1"/>
  <c r="EM34" i="1" s="1"/>
  <c r="CD34" i="1"/>
  <c r="CD22" i="1" s="1"/>
  <c r="AB28" i="1"/>
  <c r="T60" i="7"/>
  <c r="H60" i="7"/>
  <c r="FR34" i="1"/>
  <c r="EI34" i="1" s="1"/>
  <c r="FQ34" i="1"/>
  <c r="FQ22" i="1" s="1"/>
  <c r="BY34" i="1"/>
  <c r="BY22" i="1" s="1"/>
  <c r="FU34" i="1"/>
  <c r="FU22" i="1" s="1"/>
  <c r="AD26" i="1"/>
  <c r="H55" i="7"/>
  <c r="H53" i="7"/>
  <c r="H54" i="7"/>
  <c r="T55" i="7"/>
  <c r="GM53" i="7"/>
  <c r="T54" i="7"/>
  <c r="P29" i="1"/>
  <c r="V30" i="1"/>
  <c r="EA34" i="1" s="1"/>
  <c r="U30" i="1"/>
  <c r="I69" i="10" s="1"/>
  <c r="P30" i="1"/>
  <c r="DU34" i="1" s="1"/>
  <c r="GX30" i="1"/>
  <c r="GB34" i="1" s="1"/>
  <c r="ES34" i="1" s="1"/>
  <c r="T30" i="1"/>
  <c r="DY34" i="1" s="1"/>
  <c r="DY22" i="1" s="1"/>
  <c r="GX29" i="1"/>
  <c r="CJ34" i="1" s="1"/>
  <c r="BA34" i="1" s="1"/>
  <c r="U29" i="1"/>
  <c r="AH34" i="1" s="1"/>
  <c r="R29" i="1"/>
  <c r="CZ29" i="1" s="1"/>
  <c r="Y29" i="1" s="1"/>
  <c r="W29" i="1"/>
  <c r="AJ34" i="1" s="1"/>
  <c r="W34" i="1" s="1"/>
  <c r="T29" i="1"/>
  <c r="V29" i="1"/>
  <c r="AI34" i="1" s="1"/>
  <c r="F47" i="1"/>
  <c r="AO34" i="1"/>
  <c r="CZ31" i="1"/>
  <c r="Y31" i="1" s="1"/>
  <c r="AF34" i="1"/>
  <c r="CY31" i="1"/>
  <c r="X31" i="1" s="1"/>
  <c r="EB34" i="1"/>
  <c r="CZ27" i="1"/>
  <c r="Y27" i="1" s="1"/>
  <c r="CR32" i="1"/>
  <c r="Q32" i="1" s="1"/>
  <c r="AB32" i="1"/>
  <c r="CR31" i="1"/>
  <c r="Q31" i="1" s="1"/>
  <c r="CP31" i="1" s="1"/>
  <c r="O31" i="1" s="1"/>
  <c r="AB31" i="1"/>
  <c r="CR30" i="1"/>
  <c r="Q30" i="1" s="1"/>
  <c r="BB64" i="1"/>
  <c r="EU34" i="1"/>
  <c r="EG34" i="1"/>
  <c r="BC34" i="1"/>
  <c r="T27" i="1"/>
  <c r="P27" i="1"/>
  <c r="CY27" i="1"/>
  <c r="X27" i="1" s="1"/>
  <c r="CR25" i="1"/>
  <c r="Q25" i="1" s="1"/>
  <c r="CP25" i="1" s="1"/>
  <c r="O25" i="1" s="1"/>
  <c r="AB25" i="1"/>
  <c r="ET34" i="1"/>
  <c r="CX12" i="3"/>
  <c r="CX11" i="3"/>
  <c r="CX14" i="3"/>
  <c r="CX13" i="3"/>
  <c r="AD29" i="1"/>
  <c r="CR29" i="1" s="1"/>
  <c r="Q29" i="1" s="1"/>
  <c r="CX8" i="3"/>
  <c r="CX7" i="3"/>
  <c r="CX10" i="3"/>
  <c r="CX9" i="3"/>
  <c r="S28" i="1"/>
  <c r="CP28" i="1" s="1"/>
  <c r="O28" i="1" s="1"/>
  <c r="CY25" i="1"/>
  <c r="X25" i="1" s="1"/>
  <c r="CZ25" i="1"/>
  <c r="Y25" i="1" s="1"/>
  <c r="CS26" i="1"/>
  <c r="R26" i="1" s="1"/>
  <c r="K53" i="10" s="1"/>
  <c r="CX1" i="3"/>
  <c r="CX3" i="3"/>
  <c r="DJ80" i="10" l="1"/>
  <c r="K118" i="10" s="1"/>
  <c r="DJ14" i="9"/>
  <c r="DT80" i="10"/>
  <c r="K133" i="10" s="1"/>
  <c r="DT14" i="9"/>
  <c r="R78" i="10"/>
  <c r="HN74" i="10"/>
  <c r="HX74" i="10"/>
  <c r="I74" i="10"/>
  <c r="HB74" i="10"/>
  <c r="AP74" i="10"/>
  <c r="HL74" i="10"/>
  <c r="GK74" i="10"/>
  <c r="HF74" i="10"/>
  <c r="GJ74" i="10"/>
  <c r="I77" i="7"/>
  <c r="I77" i="10"/>
  <c r="U74" i="10"/>
  <c r="V74" i="10"/>
  <c r="HB75" i="10"/>
  <c r="HF75" i="10"/>
  <c r="I75" i="10"/>
  <c r="HN75" i="10"/>
  <c r="GY75" i="10"/>
  <c r="HL75" i="10"/>
  <c r="AP75" i="10"/>
  <c r="HN76" i="10"/>
  <c r="GZ76" i="10"/>
  <c r="HB76" i="10"/>
  <c r="HL76" i="10"/>
  <c r="AP76" i="10"/>
  <c r="HF76" i="10"/>
  <c r="I76" i="10"/>
  <c r="CZ32" i="1"/>
  <c r="Y32" i="1" s="1"/>
  <c r="HX66" i="10"/>
  <c r="I66" i="10"/>
  <c r="U64" i="10"/>
  <c r="V64" i="10"/>
  <c r="HL64" i="10"/>
  <c r="GK64" i="10"/>
  <c r="HN64" i="10"/>
  <c r="HF64" i="10"/>
  <c r="GJ64" i="10"/>
  <c r="I64" i="10"/>
  <c r="HB64" i="10"/>
  <c r="AP64" i="10"/>
  <c r="HX64" i="10"/>
  <c r="K66" i="7"/>
  <c r="K66" i="10"/>
  <c r="HN68" i="10"/>
  <c r="GZ68" i="10"/>
  <c r="HL68" i="10"/>
  <c r="AP68" i="10"/>
  <c r="HB68" i="10"/>
  <c r="HF68" i="10"/>
  <c r="I68" i="10"/>
  <c r="HB67" i="10"/>
  <c r="HF67" i="10"/>
  <c r="HN67" i="10"/>
  <c r="GY67" i="10"/>
  <c r="HL67" i="10"/>
  <c r="AP67" i="10"/>
  <c r="I67" i="10"/>
  <c r="U65" i="7"/>
  <c r="U65" i="10"/>
  <c r="H65" i="7"/>
  <c r="T65" i="10"/>
  <c r="R70" i="10" s="1"/>
  <c r="H65" i="10"/>
  <c r="AB30" i="1"/>
  <c r="T65" i="7"/>
  <c r="HL65" i="7" s="1"/>
  <c r="R61" i="10"/>
  <c r="HF60" i="10"/>
  <c r="AP60" i="10"/>
  <c r="AM61" i="10" s="1"/>
  <c r="I58" i="10" s="1"/>
  <c r="HO60" i="10"/>
  <c r="HB60" i="10"/>
  <c r="I60" i="10"/>
  <c r="HM60" i="10"/>
  <c r="GL60" i="10"/>
  <c r="HK60" i="10"/>
  <c r="GJ60" i="10"/>
  <c r="U60" i="10"/>
  <c r="HN55" i="10"/>
  <c r="GZ55" i="10"/>
  <c r="HL55" i="10"/>
  <c r="AP55" i="10"/>
  <c r="HB55" i="10"/>
  <c r="HF55" i="10"/>
  <c r="I55" i="10"/>
  <c r="HB54" i="10"/>
  <c r="HN54" i="10"/>
  <c r="GY54" i="10"/>
  <c r="HF54" i="10"/>
  <c r="HL54" i="10"/>
  <c r="AP54" i="10"/>
  <c r="I54" i="10"/>
  <c r="HX53" i="10"/>
  <c r="I53" i="10"/>
  <c r="T52" i="7"/>
  <c r="GJ52" i="7" s="1"/>
  <c r="T52" i="10"/>
  <c r="R56" i="10" s="1"/>
  <c r="H52" i="10"/>
  <c r="CC22" i="1"/>
  <c r="EY14" i="6"/>
  <c r="EY80" i="7"/>
  <c r="EI64" i="1"/>
  <c r="EI18" i="1" s="1"/>
  <c r="DJ80" i="7"/>
  <c r="K118" i="7" s="1"/>
  <c r="DJ14" i="6"/>
  <c r="P53" i="1"/>
  <c r="DT80" i="7"/>
  <c r="K133" i="7" s="1"/>
  <c r="DT14" i="6"/>
  <c r="DW80" i="7"/>
  <c r="DW14" i="6"/>
  <c r="CY32" i="1"/>
  <c r="X32" i="1" s="1"/>
  <c r="CP32" i="1"/>
  <c r="O32" i="1" s="1"/>
  <c r="GN32" i="1" s="1"/>
  <c r="R78" i="7"/>
  <c r="HN74" i="7"/>
  <c r="HX74" i="7"/>
  <c r="I74" i="7"/>
  <c r="HL74" i="7"/>
  <c r="GK74" i="7"/>
  <c r="AP74" i="7"/>
  <c r="HF74" i="7"/>
  <c r="GJ74" i="7"/>
  <c r="HB74" i="7"/>
  <c r="U74" i="7"/>
  <c r="V74" i="7"/>
  <c r="HB75" i="7"/>
  <c r="HF75" i="7"/>
  <c r="HN75" i="7"/>
  <c r="GY75" i="7"/>
  <c r="HL75" i="7"/>
  <c r="AP75" i="7"/>
  <c r="I75" i="7"/>
  <c r="HN76" i="7"/>
  <c r="GZ76" i="7"/>
  <c r="HB76" i="7"/>
  <c r="HL76" i="7"/>
  <c r="AP76" i="7"/>
  <c r="HF76" i="7"/>
  <c r="I76" i="7"/>
  <c r="AQ34" i="1"/>
  <c r="AQ64" i="1" s="1"/>
  <c r="AP34" i="1"/>
  <c r="AP64" i="1" s="1"/>
  <c r="CI34" i="1"/>
  <c r="AZ34" i="1" s="1"/>
  <c r="CG34" i="1"/>
  <c r="CG22" i="1" s="1"/>
  <c r="FY34" i="1"/>
  <c r="EP34" i="1" s="1"/>
  <c r="H52" i="7"/>
  <c r="CY29" i="1"/>
  <c r="X29" i="1" s="1"/>
  <c r="EI22" i="1"/>
  <c r="FR22" i="1"/>
  <c r="CR26" i="1"/>
  <c r="Q26" i="1" s="1"/>
  <c r="U52" i="10" s="1"/>
  <c r="HL64" i="7"/>
  <c r="GK64" i="7"/>
  <c r="HF64" i="7"/>
  <c r="GJ64" i="7"/>
  <c r="HX64" i="7"/>
  <c r="I64" i="7"/>
  <c r="HB64" i="7"/>
  <c r="AP64" i="7"/>
  <c r="HN64" i="7"/>
  <c r="HX66" i="7"/>
  <c r="I66" i="7"/>
  <c r="DZ34" i="1"/>
  <c r="DZ22" i="1" s="1"/>
  <c r="I69" i="7"/>
  <c r="AB26" i="1"/>
  <c r="HN68" i="7"/>
  <c r="GZ68" i="7"/>
  <c r="HL68" i="7"/>
  <c r="AP68" i="7"/>
  <c r="HB68" i="7"/>
  <c r="HF68" i="7"/>
  <c r="I68" i="7"/>
  <c r="HB67" i="7"/>
  <c r="HN67" i="7"/>
  <c r="GY67" i="7"/>
  <c r="I67" i="7"/>
  <c r="HL67" i="7"/>
  <c r="AP67" i="7"/>
  <c r="HF67" i="7"/>
  <c r="U64" i="7"/>
  <c r="V64" i="7"/>
  <c r="CO80" i="7" s="1"/>
  <c r="K99" i="7" s="1"/>
  <c r="P44" i="1"/>
  <c r="FV22" i="1"/>
  <c r="CZ30" i="1"/>
  <c r="Y30" i="1" s="1"/>
  <c r="CY30" i="1"/>
  <c r="X30" i="1" s="1"/>
  <c r="U67" i="10" s="1"/>
  <c r="AR65" i="7"/>
  <c r="K65" i="7"/>
  <c r="AU34" i="1"/>
  <c r="AU64" i="1" s="1"/>
  <c r="EH34" i="1"/>
  <c r="DL34" i="1"/>
  <c r="DL64" i="1" s="1"/>
  <c r="AJ22" i="1"/>
  <c r="GA34" i="1"/>
  <c r="GA22" i="1" s="1"/>
  <c r="R61" i="7"/>
  <c r="HF60" i="7"/>
  <c r="AP60" i="7"/>
  <c r="AM61" i="7" s="1"/>
  <c r="I58" i="7" s="1"/>
  <c r="GL60" i="7"/>
  <c r="HO60" i="7"/>
  <c r="HB60" i="7"/>
  <c r="I60" i="7"/>
  <c r="HM60" i="7"/>
  <c r="HK60" i="7"/>
  <c r="GJ60" i="7"/>
  <c r="S61" i="7"/>
  <c r="J61" i="7" s="1"/>
  <c r="K60" i="7"/>
  <c r="AR60" i="7"/>
  <c r="AO61" i="7" s="1"/>
  <c r="EL34" i="1"/>
  <c r="AG34" i="1"/>
  <c r="AG22" i="1" s="1"/>
  <c r="GB22" i="1"/>
  <c r="CJ22" i="1"/>
  <c r="I53" i="7"/>
  <c r="HX53" i="7"/>
  <c r="HN55" i="7"/>
  <c r="GZ55" i="7"/>
  <c r="HL55" i="7"/>
  <c r="AP55" i="7"/>
  <c r="HF55" i="7"/>
  <c r="I55" i="7"/>
  <c r="HB55" i="7"/>
  <c r="HB54" i="7"/>
  <c r="HN54" i="7"/>
  <c r="GY54" i="7"/>
  <c r="AP54" i="7"/>
  <c r="HL54" i="7"/>
  <c r="HF54" i="7"/>
  <c r="I54" i="7"/>
  <c r="CY26" i="1"/>
  <c r="X26" i="1" s="1"/>
  <c r="K53" i="7"/>
  <c r="CP29" i="1"/>
  <c r="O29" i="1" s="1"/>
  <c r="GN29" i="1" s="1"/>
  <c r="AE34" i="1"/>
  <c r="AE22" i="1" s="1"/>
  <c r="F52" i="1"/>
  <c r="F16" i="2" s="1"/>
  <c r="F18" i="2" s="1"/>
  <c r="AT22" i="1"/>
  <c r="EM22" i="1"/>
  <c r="EM64" i="1"/>
  <c r="F82" i="1"/>
  <c r="AK34" i="1"/>
  <c r="CZ26" i="1"/>
  <c r="Y26" i="1" s="1"/>
  <c r="U55" i="10" s="1"/>
  <c r="DW34" i="1"/>
  <c r="CZ28" i="1"/>
  <c r="Y28" i="1" s="1"/>
  <c r="DX34" i="1"/>
  <c r="CY28" i="1"/>
  <c r="X28" i="1" s="1"/>
  <c r="K58" i="10" s="1"/>
  <c r="ET22" i="1"/>
  <c r="P47" i="1"/>
  <c r="ET64" i="1"/>
  <c r="AB29" i="1"/>
  <c r="BC22" i="1"/>
  <c r="F50" i="1"/>
  <c r="BC64" i="1"/>
  <c r="DU22" i="1"/>
  <c r="FX34" i="1"/>
  <c r="DH34" i="1"/>
  <c r="FW34" i="1"/>
  <c r="FZ34" i="1"/>
  <c r="BB18" i="1"/>
  <c r="F77" i="1"/>
  <c r="ES22" i="1"/>
  <c r="P54" i="1"/>
  <c r="ES64" i="1"/>
  <c r="BA22" i="1"/>
  <c r="F54" i="1"/>
  <c r="BA64" i="1"/>
  <c r="GM25" i="1"/>
  <c r="GN25" i="1"/>
  <c r="EU22" i="1"/>
  <c r="P50" i="1"/>
  <c r="EU64" i="1"/>
  <c r="CP30" i="1"/>
  <c r="O30" i="1" s="1"/>
  <c r="EG22" i="1"/>
  <c r="P38" i="1"/>
  <c r="EG64" i="1"/>
  <c r="EB22" i="1"/>
  <c r="DO34" i="1"/>
  <c r="AD34" i="1"/>
  <c r="CP27" i="1"/>
  <c r="O27" i="1" s="1"/>
  <c r="AC34" i="1"/>
  <c r="F44" i="1"/>
  <c r="GN31" i="1"/>
  <c r="GM31" i="1"/>
  <c r="EA22" i="1"/>
  <c r="DN34" i="1"/>
  <c r="AI22" i="1"/>
  <c r="V34" i="1"/>
  <c r="AL34" i="1"/>
  <c r="AH22" i="1"/>
  <c r="U34" i="1"/>
  <c r="W22" i="1"/>
  <c r="F58" i="1"/>
  <c r="W64" i="1"/>
  <c r="AF22" i="1"/>
  <c r="S34" i="1"/>
  <c r="AO22" i="1"/>
  <c r="F38" i="1"/>
  <c r="AO64" i="1"/>
  <c r="CI22" i="1" l="1"/>
  <c r="FY22" i="1"/>
  <c r="W16" i="2"/>
  <c r="W18" i="2" s="1"/>
  <c r="DR80" i="10"/>
  <c r="K131" i="10" s="1"/>
  <c r="DR14" i="9"/>
  <c r="DG80" i="10"/>
  <c r="K115" i="10" s="1"/>
  <c r="DG14" i="9"/>
  <c r="DC14" i="9"/>
  <c r="DC80" i="10"/>
  <c r="K110" i="10" s="1"/>
  <c r="P43" i="1"/>
  <c r="V16" i="2" s="1"/>
  <c r="V18" i="2" s="1"/>
  <c r="DI14" i="9"/>
  <c r="DS80" i="10"/>
  <c r="K132" i="10" s="1"/>
  <c r="DS14" i="9"/>
  <c r="DI80" i="10"/>
  <c r="K117" i="10" s="1"/>
  <c r="U75" i="7"/>
  <c r="AR75" i="7" s="1"/>
  <c r="U75" i="10"/>
  <c r="AM78" i="10"/>
  <c r="I72" i="10" s="1"/>
  <c r="U76" i="7"/>
  <c r="U76" i="10"/>
  <c r="K74" i="10"/>
  <c r="S78" i="10"/>
  <c r="J78" i="10" s="1"/>
  <c r="AR74" i="10"/>
  <c r="H78" i="10"/>
  <c r="HA78" i="10"/>
  <c r="GM32" i="1"/>
  <c r="K75" i="7"/>
  <c r="K72" i="10"/>
  <c r="K72" i="7"/>
  <c r="HN65" i="7"/>
  <c r="HL52" i="7"/>
  <c r="IH80" i="7" s="1"/>
  <c r="R56" i="7"/>
  <c r="HF65" i="7"/>
  <c r="H70" i="10"/>
  <c r="HA70" i="10"/>
  <c r="K67" i="10"/>
  <c r="AR67" i="10"/>
  <c r="AR64" i="10"/>
  <c r="K64" i="10"/>
  <c r="AQ22" i="1"/>
  <c r="U68" i="7"/>
  <c r="U68" i="10"/>
  <c r="GL65" i="7"/>
  <c r="AP65" i="7"/>
  <c r="R70" i="7"/>
  <c r="P80" i="7" s="1"/>
  <c r="HB65" i="10"/>
  <c r="HN65" i="10"/>
  <c r="GL65" i="10"/>
  <c r="HL65" i="10"/>
  <c r="GJ65" i="10"/>
  <c r="HF65" i="10"/>
  <c r="AP65" i="10"/>
  <c r="AM70" i="10" s="1"/>
  <c r="I63" i="10" s="1"/>
  <c r="I65" i="10"/>
  <c r="I65" i="7"/>
  <c r="GJ65" i="7"/>
  <c r="EV14" i="6" s="1"/>
  <c r="K63" i="10"/>
  <c r="K65" i="10"/>
  <c r="AR65" i="10"/>
  <c r="HB65" i="7"/>
  <c r="FN80" i="7" s="1"/>
  <c r="EL80" i="7"/>
  <c r="I99" i="7" s="1"/>
  <c r="FX80" i="7"/>
  <c r="EW80" i="7"/>
  <c r="FX14" i="6"/>
  <c r="EW14" i="6"/>
  <c r="P55" i="1"/>
  <c r="DL22" i="1"/>
  <c r="HN52" i="7"/>
  <c r="II80" i="7" s="1"/>
  <c r="HB52" i="7"/>
  <c r="HF52" i="7"/>
  <c r="S61" i="10"/>
  <c r="J61" i="10" s="1"/>
  <c r="K60" i="10"/>
  <c r="AR60" i="10"/>
  <c r="AO61" i="10" s="1"/>
  <c r="EC34" i="1"/>
  <c r="EC22" i="1" s="1"/>
  <c r="HA61" i="10"/>
  <c r="H61" i="10"/>
  <c r="FW14" i="6"/>
  <c r="FW80" i="7"/>
  <c r="I124" i="7" s="1"/>
  <c r="IB80" i="7"/>
  <c r="IB14" i="6"/>
  <c r="K55" i="10"/>
  <c r="AR55" i="10"/>
  <c r="U54" i="7"/>
  <c r="U54" i="10"/>
  <c r="H56" i="10"/>
  <c r="HA56" i="10"/>
  <c r="GL52" i="7"/>
  <c r="AP52" i="7"/>
  <c r="AM56" i="7" s="1"/>
  <c r="I50" i="7" s="1"/>
  <c r="I52" i="7"/>
  <c r="U52" i="7"/>
  <c r="DV34" i="1"/>
  <c r="DV22" i="1" s="1"/>
  <c r="HB52" i="10"/>
  <c r="I52" i="10"/>
  <c r="HN52" i="10"/>
  <c r="GL52" i="10"/>
  <c r="HL52" i="10"/>
  <c r="GJ52" i="10"/>
  <c r="HF52" i="10"/>
  <c r="AP52" i="10"/>
  <c r="AM56" i="10" s="1"/>
  <c r="I50" i="10" s="1"/>
  <c r="K52" i="10"/>
  <c r="AR52" i="10"/>
  <c r="CP26" i="1"/>
  <c r="O26" i="1" s="1"/>
  <c r="DT34" i="1" s="1"/>
  <c r="K50" i="10"/>
  <c r="II14" i="6"/>
  <c r="IN80" i="7"/>
  <c r="FK14" i="6"/>
  <c r="IN14" i="6"/>
  <c r="FK80" i="7"/>
  <c r="I125" i="7" s="1"/>
  <c r="FL14" i="6"/>
  <c r="IR80" i="7"/>
  <c r="IR14" i="6"/>
  <c r="FL80" i="7"/>
  <c r="I126" i="7" s="1"/>
  <c r="I122" i="7"/>
  <c r="I109" i="7"/>
  <c r="EU14" i="6"/>
  <c r="EU80" i="7"/>
  <c r="I84" i="7" s="1"/>
  <c r="CX80" i="7"/>
  <c r="K84" i="7" s="1"/>
  <c r="CX14" i="6"/>
  <c r="EH64" i="1"/>
  <c r="P73" i="1" s="1"/>
  <c r="DM14" i="6"/>
  <c r="DM80" i="7"/>
  <c r="K121" i="7" s="1"/>
  <c r="F43" i="1"/>
  <c r="G16" i="2" s="1"/>
  <c r="G18" i="2" s="1"/>
  <c r="EL64" i="1"/>
  <c r="P82" i="1" s="1"/>
  <c r="DR80" i="7"/>
  <c r="K131" i="7" s="1"/>
  <c r="DR14" i="6"/>
  <c r="DC80" i="7"/>
  <c r="K110" i="7" s="1"/>
  <c r="DC14" i="6"/>
  <c r="AU22" i="1"/>
  <c r="AX34" i="1"/>
  <c r="F41" i="1" s="1"/>
  <c r="DL80" i="7"/>
  <c r="K120" i="7" s="1"/>
  <c r="DL14" i="6"/>
  <c r="P74" i="1"/>
  <c r="EH22" i="1"/>
  <c r="DI14" i="6"/>
  <c r="DS80" i="7"/>
  <c r="K132" i="7" s="1"/>
  <c r="DS14" i="6"/>
  <c r="DI80" i="7"/>
  <c r="K117" i="7" s="1"/>
  <c r="DG80" i="7"/>
  <c r="K115" i="7" s="1"/>
  <c r="DG14" i="6"/>
  <c r="K74" i="7"/>
  <c r="AR74" i="7"/>
  <c r="AM78" i="7"/>
  <c r="I72" i="7" s="1"/>
  <c r="GM28" i="1"/>
  <c r="HD28" i="1" s="1"/>
  <c r="GE34" i="1" s="1"/>
  <c r="GE22" i="1" s="1"/>
  <c r="H78" i="7"/>
  <c r="HA78" i="7"/>
  <c r="AP22" i="1"/>
  <c r="DM34" i="1"/>
  <c r="AR64" i="7"/>
  <c r="K64" i="7"/>
  <c r="GN28" i="1"/>
  <c r="AM70" i="7"/>
  <c r="I63" i="7" s="1"/>
  <c r="H70" i="7"/>
  <c r="HA70" i="7"/>
  <c r="K63" i="7"/>
  <c r="U67" i="7"/>
  <c r="K68" i="7"/>
  <c r="AR68" i="7"/>
  <c r="F53" i="1"/>
  <c r="H16" i="2" s="1"/>
  <c r="H18" i="2" s="1"/>
  <c r="ER34" i="1"/>
  <c r="P52" i="1"/>
  <c r="U16" i="2" s="1"/>
  <c r="U18" i="2" s="1"/>
  <c r="T34" i="1"/>
  <c r="T22" i="1" s="1"/>
  <c r="K58" i="7"/>
  <c r="EL22" i="1"/>
  <c r="HA61" i="7"/>
  <c r="H61" i="7"/>
  <c r="GM29" i="1"/>
  <c r="K54" i="7"/>
  <c r="AR54" i="7"/>
  <c r="GM26" i="1"/>
  <c r="U55" i="7"/>
  <c r="H56" i="7"/>
  <c r="HA56" i="7"/>
  <c r="AR52" i="7"/>
  <c r="K52" i="7"/>
  <c r="K50" i="7"/>
  <c r="R34" i="1"/>
  <c r="GN26" i="1"/>
  <c r="EM18" i="1"/>
  <c r="P83" i="1"/>
  <c r="DO22" i="1"/>
  <c r="P58" i="1"/>
  <c r="DO64" i="1"/>
  <c r="FZ22" i="1"/>
  <c r="EQ34" i="1"/>
  <c r="BC18" i="1"/>
  <c r="F80" i="1"/>
  <c r="ET18" i="1"/>
  <c r="P77" i="1"/>
  <c r="AZ22" i="1"/>
  <c r="F45" i="1"/>
  <c r="AZ64" i="1"/>
  <c r="GM27" i="1"/>
  <c r="HD27" i="1" s="1"/>
  <c r="CM34" i="1" s="1"/>
  <c r="GN27" i="1"/>
  <c r="CB34" i="1" s="1"/>
  <c r="EG18" i="1"/>
  <c r="P68" i="1"/>
  <c r="AB34" i="1"/>
  <c r="DH22" i="1"/>
  <c r="P37" i="1"/>
  <c r="DH64" i="1"/>
  <c r="AP18" i="1"/>
  <c r="F73" i="1"/>
  <c r="S22" i="1"/>
  <c r="F49" i="1"/>
  <c r="S64" i="1"/>
  <c r="U22" i="1"/>
  <c r="F56" i="1"/>
  <c r="U64" i="1"/>
  <c r="V22" i="1"/>
  <c r="F57" i="1"/>
  <c r="V64" i="1"/>
  <c r="AD22" i="1"/>
  <c r="Q34" i="1"/>
  <c r="EU18" i="1"/>
  <c r="P80" i="1"/>
  <c r="ES18" i="1"/>
  <c r="P84" i="1"/>
  <c r="FX22" i="1"/>
  <c r="EO34" i="1"/>
  <c r="ED34" i="1"/>
  <c r="DL18" i="1"/>
  <c r="P85" i="1"/>
  <c r="AK22" i="1"/>
  <c r="X34" i="1"/>
  <c r="AO18" i="1"/>
  <c r="F68" i="1"/>
  <c r="EP22" i="1"/>
  <c r="P41" i="1"/>
  <c r="EP64" i="1"/>
  <c r="DX22" i="1"/>
  <c r="DK34" i="1"/>
  <c r="W18" i="1"/>
  <c r="F88" i="1"/>
  <c r="AL22" i="1"/>
  <c r="Y34" i="1"/>
  <c r="DN22" i="1"/>
  <c r="DN64" i="1"/>
  <c r="P57" i="1"/>
  <c r="AC22" i="1"/>
  <c r="P34" i="1"/>
  <c r="CE34" i="1"/>
  <c r="CH34" i="1"/>
  <c r="CF34" i="1"/>
  <c r="GN30" i="1"/>
  <c r="GM30" i="1"/>
  <c r="BA18" i="1"/>
  <c r="F84" i="1"/>
  <c r="FW22" i="1"/>
  <c r="EN34" i="1"/>
  <c r="AU18" i="1"/>
  <c r="F83" i="1"/>
  <c r="AQ18" i="1"/>
  <c r="F74" i="1"/>
  <c r="DW22" i="1"/>
  <c r="DJ34" i="1"/>
  <c r="DH80" i="10" l="1"/>
  <c r="K116" i="10" s="1"/>
  <c r="DH14" i="9"/>
  <c r="DE14" i="9"/>
  <c r="DE80" i="10"/>
  <c r="K113" i="10" s="1"/>
  <c r="DK80" i="10"/>
  <c r="K119" i="10" s="1"/>
  <c r="DK14" i="9"/>
  <c r="DF80" i="10"/>
  <c r="K114" i="10" s="1"/>
  <c r="DF14" i="9"/>
  <c r="EX14" i="6"/>
  <c r="K76" i="7"/>
  <c r="AR76" i="7"/>
  <c r="AO78" i="7" s="1"/>
  <c r="IH14" i="6"/>
  <c r="K75" i="10"/>
  <c r="AR75" i="10"/>
  <c r="S78" i="7"/>
  <c r="J78" i="7" s="1"/>
  <c r="K76" i="10"/>
  <c r="AR76" i="10"/>
  <c r="FN14" i="6"/>
  <c r="GB80" i="7"/>
  <c r="EX80" i="7"/>
  <c r="I107" i="7" s="1"/>
  <c r="EV80" i="7"/>
  <c r="I86" i="7" s="1"/>
  <c r="GB14" i="6"/>
  <c r="K68" i="10"/>
  <c r="AR68" i="10"/>
  <c r="S70" i="10"/>
  <c r="J70" i="10" s="1"/>
  <c r="AO70" i="10"/>
  <c r="I38" i="7"/>
  <c r="I88" i="7"/>
  <c r="DP34" i="1"/>
  <c r="DN80" i="7" s="1"/>
  <c r="EV34" i="1"/>
  <c r="EV22" i="1" s="1"/>
  <c r="K54" i="10"/>
  <c r="AR54" i="10"/>
  <c r="AO56" i="10" s="1"/>
  <c r="S56" i="10"/>
  <c r="J56" i="10" s="1"/>
  <c r="DI34" i="1"/>
  <c r="P46" i="1" s="1"/>
  <c r="DG34" i="1"/>
  <c r="DT22" i="1"/>
  <c r="FT34" i="1"/>
  <c r="EK34" i="1" s="1"/>
  <c r="AX64" i="1"/>
  <c r="AX22" i="1"/>
  <c r="FM80" i="7"/>
  <c r="FM14" i="6"/>
  <c r="I130" i="7"/>
  <c r="FR80" i="7"/>
  <c r="I135" i="7" s="1"/>
  <c r="I137" i="7" s="1"/>
  <c r="I138" i="7" s="1"/>
  <c r="I140" i="7" s="1"/>
  <c r="I37" i="7" s="1"/>
  <c r="FR14" i="6"/>
  <c r="DH80" i="7"/>
  <c r="K116" i="7" s="1"/>
  <c r="DH14" i="6"/>
  <c r="EH18" i="1"/>
  <c r="EL18" i="1"/>
  <c r="CW14" i="6"/>
  <c r="ET14" i="6"/>
  <c r="ET80" i="7"/>
  <c r="CW80" i="7"/>
  <c r="DF80" i="7"/>
  <c r="K114" i="7" s="1"/>
  <c r="DF14" i="6"/>
  <c r="DB80" i="7"/>
  <c r="K109" i="7" s="1"/>
  <c r="DB14" i="6"/>
  <c r="DE14" i="6"/>
  <c r="DE80" i="7"/>
  <c r="K113" i="7" s="1"/>
  <c r="CZ80" i="7"/>
  <c r="CZ14" i="6"/>
  <c r="ER22" i="1"/>
  <c r="DK80" i="7"/>
  <c r="K119" i="7" s="1"/>
  <c r="DK14" i="6"/>
  <c r="P45" i="1"/>
  <c r="F55" i="1"/>
  <c r="T64" i="1"/>
  <c r="T18" i="1" s="1"/>
  <c r="ER64" i="1"/>
  <c r="P56" i="1"/>
  <c r="DM64" i="1"/>
  <c r="DM22" i="1"/>
  <c r="AR67" i="7"/>
  <c r="AO70" i="7" s="1"/>
  <c r="K67" i="7"/>
  <c r="S70" i="7"/>
  <c r="J70" i="7" s="1"/>
  <c r="CA34" i="1"/>
  <c r="CA22" i="1" s="1"/>
  <c r="FS34" i="1"/>
  <c r="EJ34" i="1" s="1"/>
  <c r="K55" i="7"/>
  <c r="AR55" i="7"/>
  <c r="AO56" i="7" s="1"/>
  <c r="S56" i="7"/>
  <c r="F48" i="1"/>
  <c r="J16" i="2" s="1"/>
  <c r="J18" i="2" s="1"/>
  <c r="R64" i="1"/>
  <c r="R22" i="1"/>
  <c r="CH22" i="1"/>
  <c r="AY34" i="1"/>
  <c r="CB22" i="1"/>
  <c r="AS34" i="1"/>
  <c r="P22" i="1"/>
  <c r="P64" i="1"/>
  <c r="F37" i="1"/>
  <c r="U18" i="1"/>
  <c r="F86" i="1"/>
  <c r="AB22" i="1"/>
  <c r="O34" i="1"/>
  <c r="CM22" i="1"/>
  <c r="BD34" i="1"/>
  <c r="X22" i="1"/>
  <c r="F60" i="1"/>
  <c r="X64" i="1"/>
  <c r="EO22" i="1"/>
  <c r="P40" i="1"/>
  <c r="EO64" i="1"/>
  <c r="DJ22" i="1"/>
  <c r="P48" i="1"/>
  <c r="DJ64" i="1"/>
  <c r="CF22" i="1"/>
  <c r="AW34" i="1"/>
  <c r="Y22" i="1"/>
  <c r="F61" i="1"/>
  <c r="Y64" i="1"/>
  <c r="EP18" i="1"/>
  <c r="P71" i="1"/>
  <c r="ED22" i="1"/>
  <c r="DQ34" i="1"/>
  <c r="Q22" i="1"/>
  <c r="F46" i="1"/>
  <c r="Q64" i="1"/>
  <c r="V18" i="1"/>
  <c r="F87" i="1"/>
  <c r="DH18" i="1"/>
  <c r="P67" i="1"/>
  <c r="AZ18" i="1"/>
  <c r="F75" i="1"/>
  <c r="EN22" i="1"/>
  <c r="EN64" i="1"/>
  <c r="P39" i="1"/>
  <c r="CE22" i="1"/>
  <c r="AV34" i="1"/>
  <c r="DN18" i="1"/>
  <c r="P87" i="1"/>
  <c r="P60" i="1"/>
  <c r="DK22" i="1"/>
  <c r="P49" i="1"/>
  <c r="DK64" i="1"/>
  <c r="S18" i="1"/>
  <c r="F79" i="1"/>
  <c r="EQ22" i="1"/>
  <c r="P42" i="1"/>
  <c r="EQ64" i="1"/>
  <c r="DO18" i="1"/>
  <c r="P88" i="1"/>
  <c r="DP80" i="10" l="1"/>
  <c r="DP14" i="9"/>
  <c r="CY80" i="7"/>
  <c r="K86" i="7" s="1"/>
  <c r="CY80" i="10"/>
  <c r="K86" i="10" s="1"/>
  <c r="CY14" i="9"/>
  <c r="DU14" i="9"/>
  <c r="DQ14" i="9"/>
  <c r="DQ80" i="10"/>
  <c r="DU80" i="10"/>
  <c r="K137" i="10" s="1"/>
  <c r="K140" i="10" s="1"/>
  <c r="AO78" i="10"/>
  <c r="DG64" i="1"/>
  <c r="P66" i="1" s="1"/>
  <c r="DP64" i="1"/>
  <c r="DP18" i="1" s="1"/>
  <c r="DP22" i="1"/>
  <c r="DN14" i="6"/>
  <c r="F85" i="1"/>
  <c r="P36" i="1"/>
  <c r="DG22" i="1"/>
  <c r="CY14" i="6"/>
  <c r="P59" i="1"/>
  <c r="EV64" i="1"/>
  <c r="DZ14" i="6"/>
  <c r="DZ80" i="7"/>
  <c r="DA80" i="7"/>
  <c r="DA14" i="6"/>
  <c r="DI22" i="1"/>
  <c r="DI64" i="1"/>
  <c r="FT22" i="1"/>
  <c r="AX18" i="1"/>
  <c r="F71" i="1"/>
  <c r="J56" i="7"/>
  <c r="Q80" i="7"/>
  <c r="I128" i="7"/>
  <c r="I80" i="7"/>
  <c r="DP80" i="7"/>
  <c r="DP14" i="6"/>
  <c r="K122" i="7"/>
  <c r="K88" i="7"/>
  <c r="J38" i="7"/>
  <c r="K83" i="7"/>
  <c r="J39" i="7"/>
  <c r="DO80" i="7"/>
  <c r="DO14" i="6"/>
  <c r="DU14" i="6"/>
  <c r="DQ14" i="6"/>
  <c r="DQ80" i="7"/>
  <c r="DU80" i="7"/>
  <c r="K137" i="7" s="1"/>
  <c r="K140" i="7" s="1"/>
  <c r="I83" i="7"/>
  <c r="I39" i="7"/>
  <c r="P75" i="1"/>
  <c r="ER18" i="1"/>
  <c r="P86" i="1"/>
  <c r="DM18" i="1"/>
  <c r="AR34" i="1"/>
  <c r="IK8" i="1" s="1"/>
  <c r="FS22" i="1"/>
  <c r="R18" i="1"/>
  <c r="F78" i="1"/>
  <c r="Y16" i="2"/>
  <c r="Y18" i="2" s="1"/>
  <c r="DK18" i="1"/>
  <c r="P79" i="1"/>
  <c r="AV22" i="1"/>
  <c r="F39" i="1"/>
  <c r="AV64" i="1"/>
  <c r="EV18" i="1"/>
  <c r="P89" i="1"/>
  <c r="AW22" i="1"/>
  <c r="F40" i="1"/>
  <c r="AW64" i="1"/>
  <c r="X18" i="1"/>
  <c r="F90" i="1"/>
  <c r="EQ18" i="1"/>
  <c r="P72" i="1"/>
  <c r="DQ22" i="1"/>
  <c r="P61" i="1"/>
  <c r="DQ64" i="1"/>
  <c r="Y18" i="1"/>
  <c r="F91" i="1"/>
  <c r="EO18" i="1"/>
  <c r="P70" i="1"/>
  <c r="BD22" i="1"/>
  <c r="F59" i="1"/>
  <c r="BD64" i="1"/>
  <c r="EK22" i="1"/>
  <c r="EK64" i="1"/>
  <c r="P51" i="1"/>
  <c r="T16" i="2" s="1"/>
  <c r="AY22" i="1"/>
  <c r="F42" i="1"/>
  <c r="AY64" i="1"/>
  <c r="EJ22" i="1"/>
  <c r="EJ64" i="1"/>
  <c r="P62" i="1"/>
  <c r="Q18" i="1"/>
  <c r="F76" i="1"/>
  <c r="DJ18" i="1"/>
  <c r="P78" i="1"/>
  <c r="EN18" i="1"/>
  <c r="P69" i="1"/>
  <c r="O22" i="1"/>
  <c r="F36" i="1"/>
  <c r="O64" i="1"/>
  <c r="P18" i="1"/>
  <c r="F67" i="1"/>
  <c r="AS22" i="1"/>
  <c r="F51" i="1"/>
  <c r="E16" i="2" s="1"/>
  <c r="AS64" i="1"/>
  <c r="DG18" i="1" l="1"/>
  <c r="E26" i="10"/>
  <c r="J37" i="10"/>
  <c r="K141" i="10"/>
  <c r="K142" i="10" s="1"/>
  <c r="K80" i="10"/>
  <c r="P90" i="1"/>
  <c r="DI18" i="1"/>
  <c r="P76" i="1"/>
  <c r="AR64" i="1"/>
  <c r="AR18" i="1" s="1"/>
  <c r="J37" i="7"/>
  <c r="K141" i="7"/>
  <c r="K142" i="7" s="1"/>
  <c r="E26" i="7"/>
  <c r="K80" i="7"/>
  <c r="F62" i="1"/>
  <c r="AR22" i="1"/>
  <c r="O18" i="1"/>
  <c r="F66" i="1"/>
  <c r="EJ18" i="1"/>
  <c r="P92" i="1"/>
  <c r="BD18" i="1"/>
  <c r="F89" i="1"/>
  <c r="AS18" i="1"/>
  <c r="F81" i="1"/>
  <c r="T18" i="2"/>
  <c r="X16" i="2"/>
  <c r="X18" i="2" s="1"/>
  <c r="AW18" i="1"/>
  <c r="F70" i="1"/>
  <c r="E18" i="2"/>
  <c r="I16" i="2"/>
  <c r="I18" i="2" s="1"/>
  <c r="AY18" i="1"/>
  <c r="F72" i="1"/>
  <c r="EK18" i="1"/>
  <c r="P81" i="1"/>
  <c r="AV18" i="1"/>
  <c r="F69" i="1"/>
  <c r="DQ18" i="1"/>
  <c r="P91" i="1"/>
  <c r="F92" i="1" l="1"/>
  <c r="T309" i="19" l="1"/>
  <c r="DL309" i="19"/>
  <c r="DH309" i="19"/>
  <c r="T312" i="19"/>
  <c r="DH312" i="19"/>
  <c r="DL312" i="19"/>
  <c r="T292" i="19"/>
  <c r="DL292" i="19"/>
  <c r="DH292" i="19"/>
  <c r="T291" i="19"/>
  <c r="DH291" i="19"/>
  <c r="DL291" i="19"/>
  <c r="T310" i="19"/>
  <c r="DH310" i="19"/>
  <c r="DL310" i="19"/>
  <c r="T319" i="19"/>
  <c r="DH319" i="19"/>
  <c r="DL319" i="19"/>
  <c r="T320" i="19"/>
  <c r="DH320" i="19"/>
  <c r="DL320" i="19"/>
  <c r="T316" i="19"/>
  <c r="DL316" i="19"/>
  <c r="DH316" i="19"/>
  <c r="T297" i="19" l="1"/>
  <c r="DL297" i="19"/>
  <c r="DH297" i="19"/>
  <c r="T317" i="19"/>
  <c r="DH317" i="19"/>
  <c r="DL317" i="19"/>
  <c r="T294" i="19"/>
  <c r="DH294" i="19"/>
  <c r="DL294" i="19"/>
  <c r="T300" i="19"/>
  <c r="DH300" i="19"/>
  <c r="DL300" i="19"/>
  <c r="T304" i="19"/>
  <c r="DH304" i="19"/>
  <c r="DL304" i="19"/>
  <c r="T314" i="19"/>
  <c r="DH314" i="19"/>
  <c r="DL314" i="19"/>
  <c r="T298" i="19"/>
  <c r="DL298" i="19"/>
  <c r="DH298" i="19"/>
  <c r="T306" i="19"/>
  <c r="DL306" i="19"/>
  <c r="DH306" i="19"/>
  <c r="T305" i="19"/>
  <c r="DL305" i="19"/>
  <c r="DH305" i="19"/>
  <c r="T318" i="19"/>
  <c r="DL318" i="19"/>
  <c r="DH318" i="19"/>
  <c r="T307" i="19"/>
  <c r="DH307" i="19"/>
  <c r="DL307" i="19"/>
  <c r="T295" i="19"/>
  <c r="DH295" i="19"/>
  <c r="DL295" i="19"/>
  <c r="T296" i="19"/>
  <c r="DH296" i="19"/>
  <c r="DL296" i="19"/>
  <c r="T301" i="19"/>
  <c r="DL301" i="19"/>
  <c r="DH301" i="19"/>
  <c r="T302" i="19"/>
  <c r="DL302" i="19"/>
  <c r="DH302" i="19"/>
  <c r="T303" i="19"/>
  <c r="DH303" i="19"/>
  <c r="DL303" i="19"/>
  <c r="O333" i="19" l="1"/>
  <c r="O334" i="19"/>
  <c r="O335" i="19"/>
  <c r="O339" i="19"/>
  <c r="O341" i="19"/>
  <c r="O342" i="19"/>
  <c r="O348" i="19"/>
  <c r="O349" i="19"/>
  <c r="O350" i="19"/>
  <c r="O353" i="19"/>
  <c r="O355" i="19"/>
  <c r="O356" i="19"/>
  <c r="O362" i="19"/>
  <c r="O368" i="19"/>
  <c r="GL362" i="19" l="1"/>
  <c r="HG362" i="19"/>
  <c r="GE362" i="19"/>
  <c r="GN362" i="19"/>
  <c r="HI362" i="19"/>
  <c r="GI362" i="19"/>
  <c r="GW362" i="19"/>
  <c r="GK362" i="19"/>
  <c r="HA362" i="19"/>
  <c r="DF362" i="19"/>
  <c r="DF342" i="19"/>
  <c r="GK342" i="19"/>
  <c r="HA342" i="19"/>
  <c r="GL342" i="19"/>
  <c r="HG342" i="19"/>
  <c r="GE342" i="19"/>
  <c r="GN342" i="19"/>
  <c r="HI342" i="19"/>
  <c r="GW342" i="19"/>
  <c r="GI342" i="19"/>
  <c r="GE350" i="19"/>
  <c r="GN350" i="19"/>
  <c r="HI350" i="19"/>
  <c r="GI350" i="19"/>
  <c r="GW350" i="19"/>
  <c r="DF350" i="19"/>
  <c r="GK350" i="19"/>
  <c r="HA350" i="19"/>
  <c r="HG350" i="19"/>
  <c r="GL350" i="19"/>
  <c r="GE333" i="19"/>
  <c r="GN333" i="19"/>
  <c r="HI333" i="19"/>
  <c r="GI333" i="19"/>
  <c r="GW333" i="19"/>
  <c r="DF333" i="19"/>
  <c r="GK333" i="19"/>
  <c r="HA333" i="19"/>
  <c r="GL333" i="19"/>
  <c r="HG333" i="19"/>
  <c r="DF348" i="19"/>
  <c r="GK348" i="19"/>
  <c r="HA348" i="19"/>
  <c r="GL348" i="19"/>
  <c r="HG348" i="19"/>
  <c r="GE348" i="19"/>
  <c r="GN348" i="19"/>
  <c r="HI348" i="19"/>
  <c r="GI348" i="19"/>
  <c r="GW348" i="19"/>
  <c r="GI368" i="19"/>
  <c r="GW368" i="19"/>
  <c r="DF368" i="19"/>
  <c r="GK368" i="19"/>
  <c r="HA368" i="19"/>
  <c r="GN368" i="19"/>
  <c r="HG368" i="19"/>
  <c r="GE368" i="19"/>
  <c r="HI368" i="19"/>
  <c r="GL368" i="19"/>
  <c r="GL341" i="19"/>
  <c r="HG341" i="19"/>
  <c r="GE341" i="19"/>
  <c r="GN341" i="19"/>
  <c r="HI341" i="19"/>
  <c r="GI341" i="19"/>
  <c r="GW341" i="19"/>
  <c r="GK341" i="19"/>
  <c r="HA341" i="19"/>
  <c r="DF341" i="19"/>
  <c r="GE339" i="19"/>
  <c r="GN339" i="19"/>
  <c r="HI339" i="19"/>
  <c r="GI339" i="19"/>
  <c r="GW339" i="19"/>
  <c r="DF339" i="19"/>
  <c r="GK339" i="19"/>
  <c r="HA339" i="19"/>
  <c r="GL339" i="19"/>
  <c r="HG339" i="19"/>
  <c r="DF335" i="19"/>
  <c r="GK335" i="19"/>
  <c r="HA335" i="19"/>
  <c r="GL335" i="19"/>
  <c r="HG335" i="19"/>
  <c r="GE335" i="19"/>
  <c r="GN335" i="19"/>
  <c r="HI335" i="19"/>
  <c r="GI335" i="19"/>
  <c r="GW335" i="19"/>
  <c r="GE356" i="19"/>
  <c r="GN356" i="19"/>
  <c r="HI356" i="19"/>
  <c r="GI356" i="19"/>
  <c r="GW356" i="19"/>
  <c r="DF356" i="19"/>
  <c r="GK356" i="19"/>
  <c r="HA356" i="19"/>
  <c r="GL356" i="19"/>
  <c r="HG356" i="19"/>
  <c r="DF353" i="19"/>
  <c r="GK353" i="19"/>
  <c r="HA353" i="19"/>
  <c r="GL353" i="19"/>
  <c r="HG353" i="19"/>
  <c r="GE353" i="19"/>
  <c r="GN353" i="19"/>
  <c r="HI353" i="19"/>
  <c r="GI353" i="19"/>
  <c r="GW353" i="19"/>
  <c r="O337" i="19"/>
  <c r="GL334" i="19"/>
  <c r="HG334" i="19"/>
  <c r="GE334" i="19"/>
  <c r="GN334" i="19"/>
  <c r="HI334" i="19"/>
  <c r="GI334" i="19"/>
  <c r="GW334" i="19"/>
  <c r="HA334" i="19"/>
  <c r="DF334" i="19"/>
  <c r="GK334" i="19"/>
  <c r="O357" i="19"/>
  <c r="GI355" i="19"/>
  <c r="GW355" i="19"/>
  <c r="DF355" i="19"/>
  <c r="GK355" i="19"/>
  <c r="HA355" i="19"/>
  <c r="GL355" i="19"/>
  <c r="HG355" i="19"/>
  <c r="GE355" i="19"/>
  <c r="GN355" i="19"/>
  <c r="HI355" i="19"/>
  <c r="GI349" i="19"/>
  <c r="GW349" i="19"/>
  <c r="DF349" i="19"/>
  <c r="GK349" i="19"/>
  <c r="HA349" i="19"/>
  <c r="GL349" i="19"/>
  <c r="HG349" i="19"/>
  <c r="GN349" i="19"/>
  <c r="HI349" i="19"/>
  <c r="GE349" i="19"/>
  <c r="O358" i="19"/>
  <c r="DF358" i="19" l="1"/>
  <c r="GK358" i="19"/>
  <c r="HA358" i="19"/>
  <c r="GL358" i="19"/>
  <c r="HG358" i="19"/>
  <c r="GE358" i="19"/>
  <c r="GN358" i="19"/>
  <c r="HI358" i="19"/>
  <c r="GI358" i="19"/>
  <c r="GW358" i="19"/>
  <c r="P361" i="19"/>
  <c r="DH361" i="19"/>
  <c r="P350" i="19"/>
  <c r="DH350" i="19"/>
  <c r="DH348" i="19"/>
  <c r="P348" i="19"/>
  <c r="DH367" i="19"/>
  <c r="P367" i="19"/>
  <c r="O366" i="19"/>
  <c r="GI337" i="19"/>
  <c r="GW337" i="19"/>
  <c r="DF337" i="19"/>
  <c r="GK337" i="19"/>
  <c r="HA337" i="19"/>
  <c r="GL337" i="19"/>
  <c r="HG337" i="19"/>
  <c r="GE337" i="19"/>
  <c r="GN337" i="19"/>
  <c r="HI337" i="19"/>
  <c r="O359" i="19"/>
  <c r="P368" i="19"/>
  <c r="DH368" i="19"/>
  <c r="O329" i="19"/>
  <c r="O343" i="19"/>
  <c r="O361" i="19"/>
  <c r="DH328" i="19"/>
  <c r="P328" i="19"/>
  <c r="DH366" i="19"/>
  <c r="P366" i="19"/>
  <c r="DH329" i="19"/>
  <c r="P329" i="19"/>
  <c r="P331" i="19"/>
  <c r="DH331" i="19"/>
  <c r="DH362" i="19"/>
  <c r="P362" i="19"/>
  <c r="P365" i="19"/>
  <c r="DH365" i="19"/>
  <c r="GL357" i="19"/>
  <c r="HG357" i="19"/>
  <c r="GE357" i="19"/>
  <c r="GN357" i="19"/>
  <c r="HI357" i="19"/>
  <c r="GI357" i="19"/>
  <c r="GW357" i="19"/>
  <c r="HA357" i="19"/>
  <c r="DF357" i="19"/>
  <c r="GK357" i="19"/>
  <c r="O367" i="19"/>
  <c r="O365" i="19"/>
  <c r="P355" i="19"/>
  <c r="DH355" i="19"/>
  <c r="DH364" i="19"/>
  <c r="P364" i="19"/>
  <c r="DH341" i="19"/>
  <c r="P341" i="19"/>
  <c r="O352" i="19"/>
  <c r="O364" i="19"/>
  <c r="O328" i="19"/>
  <c r="O331" i="19"/>
  <c r="O345" i="19"/>
  <c r="O346" i="19"/>
  <c r="GL328" i="19" l="1"/>
  <c r="HG328" i="19"/>
  <c r="GE328" i="19"/>
  <c r="GN328" i="19"/>
  <c r="HI328" i="19"/>
  <c r="GI328" i="19"/>
  <c r="GW328" i="19"/>
  <c r="DF328" i="19"/>
  <c r="GK328" i="19"/>
  <c r="HA328" i="19"/>
  <c r="P349" i="19"/>
  <c r="DH349" i="19"/>
  <c r="DH357" i="19"/>
  <c r="P357" i="19"/>
  <c r="DH358" i="19"/>
  <c r="P358" i="19"/>
  <c r="DH346" i="19"/>
  <c r="P346" i="19"/>
  <c r="P333" i="19"/>
  <c r="DH333" i="19"/>
  <c r="DH335" i="19"/>
  <c r="P335" i="19"/>
  <c r="DF364" i="19"/>
  <c r="GK364" i="19"/>
  <c r="HA364" i="19"/>
  <c r="GL364" i="19"/>
  <c r="HG364" i="19"/>
  <c r="GE364" i="19"/>
  <c r="GN364" i="19"/>
  <c r="HI364" i="19"/>
  <c r="GW364" i="19"/>
  <c r="GI364" i="19"/>
  <c r="GE365" i="19"/>
  <c r="GN365" i="19"/>
  <c r="HI365" i="19"/>
  <c r="GI365" i="19"/>
  <c r="GW365" i="19"/>
  <c r="GL365" i="19"/>
  <c r="DF365" i="19"/>
  <c r="HA365" i="19"/>
  <c r="HG365" i="19"/>
  <c r="GK365" i="19"/>
  <c r="GE361" i="19"/>
  <c r="GN361" i="19"/>
  <c r="HI361" i="19"/>
  <c r="GI361" i="19"/>
  <c r="GW361" i="19"/>
  <c r="DF361" i="19"/>
  <c r="GK361" i="19"/>
  <c r="HA361" i="19"/>
  <c r="GL361" i="19"/>
  <c r="HG361" i="19"/>
  <c r="GL366" i="19"/>
  <c r="HG366" i="19"/>
  <c r="GE366" i="19"/>
  <c r="GN366" i="19"/>
  <c r="HI366" i="19"/>
  <c r="DF366" i="19"/>
  <c r="HA366" i="19"/>
  <c r="GI366" i="19"/>
  <c r="GK366" i="19"/>
  <c r="GW366" i="19"/>
  <c r="P337" i="19"/>
  <c r="DH337" i="19"/>
  <c r="P359" i="19"/>
  <c r="DH359" i="19"/>
  <c r="DH353" i="19"/>
  <c r="P353" i="19"/>
  <c r="DH352" i="19"/>
  <c r="P352" i="19"/>
  <c r="GL352" i="19"/>
  <c r="HG352" i="19"/>
  <c r="GE352" i="19"/>
  <c r="GN352" i="19"/>
  <c r="HI352" i="19"/>
  <c r="GI352" i="19"/>
  <c r="GW352" i="19"/>
  <c r="DF352" i="19"/>
  <c r="GK352" i="19"/>
  <c r="HA352" i="19"/>
  <c r="DF367" i="19"/>
  <c r="GK367" i="19"/>
  <c r="HA367" i="19"/>
  <c r="GL367" i="19"/>
  <c r="HG367" i="19"/>
  <c r="GI367" i="19"/>
  <c r="GN367" i="19"/>
  <c r="GW367" i="19"/>
  <c r="GE367" i="19"/>
  <c r="HI367" i="19"/>
  <c r="GI343" i="19"/>
  <c r="GW343" i="19"/>
  <c r="DF343" i="19"/>
  <c r="GK343" i="19"/>
  <c r="HA343" i="19"/>
  <c r="GL343" i="19"/>
  <c r="HG343" i="19"/>
  <c r="HI343" i="19"/>
  <c r="GE343" i="19"/>
  <c r="GN343" i="19"/>
  <c r="GI359" i="19"/>
  <c r="GW359" i="19"/>
  <c r="DF359" i="19"/>
  <c r="GK359" i="19"/>
  <c r="HA359" i="19"/>
  <c r="GL359" i="19"/>
  <c r="HG359" i="19"/>
  <c r="GE359" i="19"/>
  <c r="HI359" i="19"/>
  <c r="GN359" i="19"/>
  <c r="P356" i="19"/>
  <c r="DH356" i="19"/>
  <c r="GL346" i="19"/>
  <c r="HG346" i="19"/>
  <c r="GE346" i="19"/>
  <c r="GN346" i="19"/>
  <c r="HI346" i="19"/>
  <c r="GI346" i="19"/>
  <c r="GW346" i="19"/>
  <c r="DF346" i="19"/>
  <c r="GK346" i="19"/>
  <c r="HA346" i="19"/>
  <c r="DH342" i="19"/>
  <c r="P342" i="19"/>
  <c r="GE345" i="19"/>
  <c r="GN345" i="19"/>
  <c r="HI345" i="19"/>
  <c r="GI345" i="19"/>
  <c r="GW345" i="19"/>
  <c r="DF345" i="19"/>
  <c r="GK345" i="19"/>
  <c r="HA345" i="19"/>
  <c r="GL345" i="19"/>
  <c r="HG345" i="19"/>
  <c r="DH334" i="19"/>
  <c r="P334" i="19"/>
  <c r="P343" i="19"/>
  <c r="DH343" i="19"/>
  <c r="P339" i="19"/>
  <c r="DH339" i="19"/>
  <c r="P345" i="19"/>
  <c r="DH345" i="19"/>
  <c r="GI331" i="19"/>
  <c r="GW331" i="19"/>
  <c r="DF331" i="19"/>
  <c r="GK331" i="19"/>
  <c r="HA331" i="19"/>
  <c r="GL331" i="19"/>
  <c r="HG331" i="19"/>
  <c r="GE331" i="19"/>
  <c r="GN331" i="19"/>
  <c r="HI331" i="19"/>
  <c r="DF329" i="19"/>
  <c r="GK329" i="19"/>
  <c r="HA329" i="19"/>
  <c r="GL329" i="19"/>
  <c r="HG329" i="19"/>
  <c r="GE329" i="19"/>
  <c r="GN329" i="19"/>
  <c r="HI329" i="19"/>
  <c r="GI329" i="19"/>
  <c r="GW329" i="19"/>
  <c r="T452" i="19" l="1"/>
  <c r="DH452" i="19"/>
  <c r="DL452" i="19"/>
  <c r="T451" i="19"/>
  <c r="DH451" i="19"/>
  <c r="DL451" i="19"/>
</calcChain>
</file>

<file path=xl/comments1.xml><?xml version="1.0" encoding="utf-8"?>
<comments xmlns="http://schemas.openxmlformats.org/spreadsheetml/2006/main">
  <authors>
    <author>Кузнецова Ульяна Ивановна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2.xml><?xml version="1.0" encoding="utf-8"?>
<comments xmlns="http://schemas.openxmlformats.org/spreadsheetml/2006/main">
  <authors>
    <author>Кузнецова Ульяна Ивановна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3.xml><?xml version="1.0" encoding="utf-8"?>
<comments xmlns="http://schemas.openxmlformats.org/spreadsheetml/2006/main">
  <authors>
    <author>Кузнецова Ульяна Ивановна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4.xml><?xml version="1.0" encoding="utf-8"?>
<comments xmlns="http://schemas.openxmlformats.org/spreadsheetml/2006/main">
  <authors>
    <author>Кузнецова Ульяна Ивановна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</commentList>
</comments>
</file>

<file path=xl/comments5.xml><?xml version="1.0" encoding="utf-8"?>
<comments xmlns="http://schemas.openxmlformats.org/spreadsheetml/2006/main">
  <authors>
    <author>Кузнецова Ульяна Ивановна</author>
  </authors>
  <commentList>
    <comment ref="C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J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Инвестор -&gt; по ОКПО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J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Заказчик -&gt; по ОКПО</t>
        </r>
      </text>
    </comment>
    <comment ref="C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J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Генподрядчик -&gt; по ОКПО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  <comment ref="J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Субподрядчик -&gt; по ОКПО</t>
        </r>
      </text>
    </comment>
    <comment ref="J1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деятельности по ОКДП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№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-&gt; Дата</t>
        </r>
      </text>
    </comment>
    <comment ref="J1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операции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Описание -&gt; Номер документа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Дата утверждения</t>
        </r>
      </text>
    </comment>
    <comment ref="C3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Описание -&gt; Список чертежей</t>
        </r>
      </text>
    </comment>
    <comment ref="C80" authorId="0" shapeId="0">
      <text>
        <r>
          <rPr>
            <sz val="9"/>
            <color indexed="81"/>
            <rFont val="Tahoma"/>
            <family val="2"/>
            <charset val="204"/>
          </rPr>
          <t>Устройство котлована</t>
        </r>
      </text>
    </comment>
    <comment ref="C14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Должность</t>
        </r>
      </text>
    </comment>
    <comment ref="I14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Ф.И.О.</t>
        </r>
      </text>
    </comment>
    <comment ref="C14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Должность</t>
        </r>
      </text>
    </comment>
    <comment ref="I14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Ф.И.О.</t>
        </r>
      </text>
    </comment>
  </commentList>
</comments>
</file>

<file path=xl/comments6.xml><?xml version="1.0" encoding="utf-8"?>
<comments xmlns="http://schemas.openxmlformats.org/spreadsheetml/2006/main">
  <authors>
    <author>Кузнецова Ульяна Ивановна</author>
  </authors>
  <commentList>
    <comment ref="C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Инвестор -&gt; Организация</t>
        </r>
      </text>
    </comment>
    <comment ref="J7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Инвестор -&gt; по ОКПО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Заказчик -&gt; Организация</t>
        </r>
      </text>
    </comment>
    <comment ref="J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Заказчик -&gt; по ОКПО</t>
        </r>
      </text>
    </comment>
    <comment ref="C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Генподрядчик -&gt; Организация</t>
        </r>
      </text>
    </comment>
    <comment ref="J9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Генподрядчик -&gt; по ОКПО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Субподрядчик -&gt; Организация</t>
        </r>
      </text>
    </comment>
    <comment ref="J1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Должностные лица -&gt; Субподрядчик -&gt; по ОКПО</t>
        </r>
      </text>
    </comment>
    <comment ref="J13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деятельности по ОКДП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№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Договор подряда -&gt; Дата</t>
        </r>
      </text>
    </comment>
    <comment ref="J16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Бухгалтерские реквизиты -&gt; Вид операции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Описание -&gt; Номер документа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Акта -&gt; Дата утверждения</t>
        </r>
      </text>
    </comment>
    <comment ref="C3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-&gt; Описание -&gt; Список чертежей</t>
        </r>
      </text>
    </comment>
    <comment ref="C80" authorId="0" shapeId="0">
      <text>
        <r>
          <rPr>
            <sz val="9"/>
            <color indexed="81"/>
            <rFont val="Tahoma"/>
            <family val="2"/>
            <charset val="204"/>
          </rPr>
          <t>Устройство котлована</t>
        </r>
      </text>
    </comment>
    <comment ref="C14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Должность</t>
        </r>
      </text>
    </comment>
    <comment ref="I145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Сдал -&gt; Ф.И.О.</t>
        </r>
      </text>
    </comment>
    <comment ref="C14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Должность</t>
        </r>
      </text>
    </comment>
    <comment ref="I148" authorId="0" shapeId="0">
      <text>
        <r>
          <rPr>
            <sz val="9"/>
            <color indexed="81"/>
            <rFont val="Tahoma"/>
            <family val="2"/>
            <charset val="204"/>
          </rPr>
          <t>Не заполнены Параметры Объекта (Акта) -&gt; Должностные лица -&gt; Принял -&gt; Ф.И.О.</t>
        </r>
      </text>
    </comment>
  </commentList>
</comments>
</file>

<file path=xl/sharedStrings.xml><?xml version="1.0" encoding="utf-8"?>
<sst xmlns="http://schemas.openxmlformats.org/spreadsheetml/2006/main" count="4059" uniqueCount="1031">
  <si>
    <t>Smeta.RU  (495) 974-1589</t>
  </si>
  <si>
    <t>_PS_</t>
  </si>
  <si>
    <t>Smeta.RU</t>
  </si>
  <si>
    <t>ПАО "Специализированный застройщик "Орелстрой"  Доп. раб. место  FStS-0025077</t>
  </si>
  <si>
    <t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t>
  </si>
  <si>
    <t>5.1.1.1 Устройство котлована</t>
  </si>
  <si>
    <t/>
  </si>
  <si>
    <t>Кузнецова У. И.</t>
  </si>
  <si>
    <t>Сметные нормы списания</t>
  </si>
  <si>
    <t>Коды ценников</t>
  </si>
  <si>
    <t>Версия 11.0.0.6 от 03.02.2020 г. Типовой расчет (НОВОЕ СТРОИТЕЛЬСТВО или РЕКОНСТРУКЦИЯ) © ООО НТЦ «АиВТ» г.Орел [Комплекс из 2-х многоквартирных домов на земельном участке 13 по ул.Емлютина в д.Образцово, Образцовского с/п Орловского района. 1-й эта~</t>
  </si>
  <si>
    <t>ТСНБ ТЕР-2001 Орловской области (редакция 2014 г. от 2014.10.06)</t>
  </si>
  <si>
    <t>ТСНБ ТЕР-2001 Орловской области (редакция 2014 г. от 2014.10.06) + прайс-листы ПАО "Орелстрой" 2023.01</t>
  </si>
  <si>
    <t>Поправки для базы 2001 года (ред. 2014 года) от 2021.11.17 v56 (ПАО "Орелстрой")</t>
  </si>
  <si>
    <t>5.1.1.1</t>
  </si>
  <si>
    <t>Устройство котлована</t>
  </si>
  <si>
    <t>Удаление насыпного грунта и срезка растительного грунта смотри ЛСР № 4.1.3.1; №4.1.3.2</t>
  </si>
  <si>
    <t>1</t>
  </si>
  <si>
    <t>01-01-021-2</t>
  </si>
  <si>
    <t>Разработка грунта в котлованах экскаватором с ковшом вместимостью 1,0 м3, группа грунтов 2( без учета объема растительного и насыпного грунта)</t>
  </si>
  <si>
    <t>1000 м3 грунта</t>
  </si>
  <si>
    <t>01-01-021-2 ТЕР-57 (ред.2014)</t>
  </si>
  <si>
    <t>Общестроительные и специальные строительные работы</t>
  </si>
  <si>
    <t>Земляные работы, выполняемые  механизированным способом</t>
  </si>
  <si>
    <t>ФЕР-01</t>
  </si>
  <si>
    <t>2</t>
  </si>
  <si>
    <t>т03-21-001-1</t>
  </si>
  <si>
    <t>Перевозка грузов I класса автомобилями-самосвалами грузоподъемностью 10 т работающих вне карьера на расстояние до 1 км</t>
  </si>
  <si>
    <t>1 Т ГРУЗА</t>
  </si>
  <si>
    <t>т03-21-001-1 ТССЦпг-57 (ред.2014)</t>
  </si>
  <si>
    <t>Перевозка грузов. Автомобильным транспортом</t>
  </si>
  <si>
    <t>Перевозка грузов. Автомобильные перевозки  (2009-2014 г.г., раздел 3-4)</t>
  </si>
  <si>
    <t>перевозки_ФССЦ (2009 - 2014) а/п и тракт.</t>
  </si>
  <si>
    <t>3</t>
  </si>
  <si>
    <t>01-01-016-2</t>
  </si>
  <si>
    <t>Работа на отвале, группа грунтов 2-3</t>
  </si>
  <si>
    <t>01-01-016-2 ТЕР-57 (ред.2014)</t>
  </si>
  <si>
    <t>4</t>
  </si>
  <si>
    <t>01-02-057-2</t>
  </si>
  <si>
    <t>Разработка грунта вручную в траншеях глубиной до 2 м без креплений с откосами, группа грунтов 2</t>
  </si>
  <si>
    <t>100 м3 грунта</t>
  </si>
  <si>
    <t>01-02-057-2 ТЕР-57 (ред.2014)</t>
  </si>
  <si>
    <t>Поправка: Прил. 1.12, п.3.187.  Наименование: Доработка вручную, зачистка дна и стенок с выкидкой грунта в котлованах и траншеях, разработанных механизированным способом</t>
  </si>
  <si>
    <t>)*1,2</t>
  </si>
  <si>
    <t>Земляные работы, выполняемые  ручным способом</t>
  </si>
  <si>
    <t>Поправка: Прил. 1.12, п.3.187.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</si>
  <si>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</si>
  <si>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</si>
  <si>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</si>
  <si>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</si>
  <si>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</si>
  <si>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</si>
  <si>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</si>
  <si>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</si>
  <si>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</si>
  <si>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</si>
  <si>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</si>
  <si>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</si>
  <si>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</si>
  <si>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</si>
  <si>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</si>
  <si>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</si>
  <si>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</si>
  <si>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</si>
  <si>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</si>
  <si>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</si>
  <si>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</si>
  <si>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</si>
  <si>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</si>
  <si>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</si>
  <si>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</si>
  <si>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</si>
  <si>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</si>
  <si>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</si>
  <si>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</si>
  <si>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</si>
  <si>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</si>
  <si>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</si>
  <si>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</si>
  <si>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</si>
  <si>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</si>
  <si>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</si>
  <si>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</si>
  <si>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</si>
  <si>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</si>
  <si>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</si>
  <si>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</si>
  <si>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</si>
  <si>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</si>
  <si>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</si>
  <si>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</si>
  <si>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</si>
  <si>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</si>
  <si>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</si>
  <si>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</si>
  <si>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</si>
  <si>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</si>
  <si>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</si>
  <si>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</si>
  <si>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</si>
  <si>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ЕСН</t>
  </si>
  <si>
    <t>{ вкл.} - Коэф. к НР=0,85 и к СП=0,8 применяются АВТОМАТИЧЕСКИ в Текущем уровне цен и не применяется в Базовом уровне цен;  { выкл.} - Коэф. к НР=0,85 и к СП=0,8 не применяются (при производстве работ по строительству мостов, тоннелей, метрополи</t>
  </si>
  <si>
    <t>© ООО НТЦ «АиВТ» г.Орел</t>
  </si>
  <si>
    <t>Коэффициенты к НР=0,85 и к СП=0,8</t>
  </si>
  <si>
    <t>УПРОЩЕНКА</t>
  </si>
  <si>
    <t>{ вкл.} - Коэффициэнты к НР и СП применяются при упрощенной системе налогооблажения  (в зависимости от выбранного уровня цен)</t>
  </si>
  <si>
    <t>Упрощенное налогообложение</t>
  </si>
  <si>
    <t>СЛОЖНОСТЬ</t>
  </si>
  <si>
    <t>{ вкл.} - Коэффициэнты к НР и СП применяются при  реконструкции объектов метро, мостов, путепроводов, сооружений относящихся к сложным, при реконструкции и капитальном ремонте объектов с ядерными реакторами</t>
  </si>
  <si>
    <t>Сложные объекты</t>
  </si>
  <si>
    <t>ХОЗ_СПОСОБ</t>
  </si>
  <si>
    <t>{ вкл.} - Коэффициэнты к НР и СП применяются при хозяйственном способе производства работ</t>
  </si>
  <si>
    <t>Хозяйственный способ производства работ</t>
  </si>
  <si>
    <t>ЗАКР_СПОСОБ</t>
  </si>
  <si>
    <t>{ вкл.} - Обслуживающие и сопутстующие работы в тоннелях при производве работ ЗАКРЫТЫМ способом (HР=145%; СП= 75%);  { выкл.} - Обслуживающие и сопутстующие работы в тоннелях при производве работ  ОТКРЫТЫМ способом (HР=125%; СП= 60%)</t>
  </si>
  <si>
    <t>Производство работ закрытым способом (Обслуживающие и сопутстующие работы в тоннелях)</t>
  </si>
  <si>
    <t>МЕЖ_ГОРОД</t>
  </si>
  <si>
    <t>{ вкл.} - Прокладка  МЕЖДУГОРОДНИХ  волоконно-оптических линий (HР=120%; СП= 70%)  { выкл.} - Прокладка  ГОРОДСКИХ  волоконно-оптических линий (HР=100%; СП= 65%)</t>
  </si>
  <si>
    <t>Прокладка междугородних волоконно-оптических линий</t>
  </si>
  <si>
    <t>АВИА</t>
  </si>
  <si>
    <t>( вкл.) - При производстве монтажных работ на объектах диспетчеризации управления движением авиатранспортом (НР=95%, СП=55%);  ( выкл.) - При производстве монтажных работ на прочих объектах, кроме АЭС.</t>
  </si>
  <si>
    <t>Производство монтажных работ на объектах диспетчеризации управления движением авиатранспортном</t>
  </si>
  <si>
    <t>АЭС</t>
  </si>
  <si>
    <t>( вкл.) - Произовдство электро-монтажных. работ (HР=110%; СП= 68%) и контроль сварных швов (HР=101%; СП= 60%) на АЭС;  ( выкл.) - Произовдство электро-монтажных. работ (HР=95%; СП= 65%) и контроль сварных швов (HР=80%; СП= 60%) на прочих объектах</t>
  </si>
  <si>
    <t>Произовдство электро-монтажных. работ и контроль сварных швов на АЭС</t>
  </si>
  <si>
    <t>НРиСПотОЗП</t>
  </si>
  <si>
    <t>{ вкл.} - НР и СП рассчитываются от ОЗП  { выкл.} - НР и СП рассчитываются от ФОТ = ОЗП + ЗПМ</t>
  </si>
  <si>
    <t>НР и СП рассчитываются от ОЗП</t>
  </si>
  <si>
    <t>К_НР_ТЕР</t>
  </si>
  <si>
    <t>Коэффициэнт к % НР для сборников ФЕР (ТЕР) (при ремонте)</t>
  </si>
  <si>
    <t>К_СП_ТЕР</t>
  </si>
  <si>
    <t>Коэффициэнт к % СП для сборников ФЕР (ТЕР) (при ремонте)</t>
  </si>
  <si>
    <t>К_НР_ТЕРр</t>
  </si>
  <si>
    <t>Коэффициэнт к % НР для сборников ФЕРр (ТЕРр) (при ремонте)</t>
  </si>
  <si>
    <t>К_СП_ТЕРр</t>
  </si>
  <si>
    <t>Коэффициэнт к % СП для сборников ФЕРр (ТЕРр) (при ремонте)</t>
  </si>
  <si>
    <t>К_НР_12</t>
  </si>
  <si>
    <t>Коэффициэнт к % НР (с 01.12.2012) (в связи с изменением ЕСН)</t>
  </si>
  <si>
    <t>К_СП_12</t>
  </si>
  <si>
    <t>Коэффициэнт к % СП (с 01.12.2012) (в связи с изменением ЕСН)</t>
  </si>
  <si>
    <t>К_НР_11</t>
  </si>
  <si>
    <t>Коэффициэнт к % НР (с 01.01.2011 по 01.12.2012) (в связи с изменением ЕСН)</t>
  </si>
  <si>
    <t>К_СП_11</t>
  </si>
  <si>
    <t>Коэффициэнт к % СП (с 01.01.2011 по 01.12.2012) (в связи с изменением ЕСН)</t>
  </si>
  <si>
    <t>К_НР_05</t>
  </si>
  <si>
    <t>Коэффициэнт к % НР (с 01.01.2005 по 01.01.2011) (в связи с изменением ЕСН)</t>
  </si>
  <si>
    <t>К_СП_05</t>
  </si>
  <si>
    <t>Коэффициэнт к % СП (с 01.01.2005 по 01.01.2011) (в связи с изменением ЕСН)</t>
  </si>
  <si>
    <t>К_НР_УПР</t>
  </si>
  <si>
    <t>Коэффициэнт к % НР (при упрощенном налогообложении)</t>
  </si>
  <si>
    <t>К_СП_УПР</t>
  </si>
  <si>
    <t>Коэффициэнт к % СП (при упрощенном налогообложении)</t>
  </si>
  <si>
    <t>К_НР_ХОЗ</t>
  </si>
  <si>
    <t>Коэффициэнт к % НР (при хозяйственном способе производства работ)</t>
  </si>
  <si>
    <t>К_СП_ХОЗ</t>
  </si>
  <si>
    <t>Коэффициэнт к % СП (при хозяйственном способе производства работ)</t>
  </si>
  <si>
    <t>К_НР_СЛЖ</t>
  </si>
  <si>
    <t>Коэффициэнт к % НР (при реконструкции сложных объектов  и  кап. ремонте объектов с яд. реакторами)</t>
  </si>
  <si>
    <t>К_СП_СЛЖ</t>
  </si>
  <si>
    <t>Коэффициэнт к % СП (при реконструкции сложных объектов  и  кап. ремонте объектов с яд. реакторами)</t>
  </si>
  <si>
    <t>К_НР_Д1</t>
  </si>
  <si>
    <t>Коэффициэнт к % НР (Пользовательский) - применяется по желанию пользователя, значение задает пользователь.</t>
  </si>
  <si>
    <t>К_СП_Д1</t>
  </si>
  <si>
    <t>Коэффициэнт к % СП (Пользовательский) - применяется по желанию пользователя, значение задает пользователь.</t>
  </si>
  <si>
    <t>К_НР_Д2</t>
  </si>
  <si>
    <t>К_СП_Д2</t>
  </si>
  <si>
    <t>ОКРУГЛЕНИЕ</t>
  </si>
  <si>
    <t>Точность округления результата расчета % НР и % СП</t>
  </si>
  <si>
    <t>Базовый уровень цен</t>
  </si>
  <si>
    <t>I квартал 2023 г.</t>
  </si>
  <si>
    <t>Сборник индексов</t>
  </si>
  <si>
    <t>ПАО "Орелстрой" (новое строительство)</t>
  </si>
  <si>
    <t>_OBSM_</t>
  </si>
  <si>
    <t>Затраты труда машинистов</t>
  </si>
  <si>
    <t>чел.час</t>
  </si>
  <si>
    <t>060249</t>
  </si>
  <si>
    <t>060249 ТСЭМ-57 (ред.2014)</t>
  </si>
  <si>
    <t>Экскаваторы одноковшовые дизельные на гусеничном ходу при работе на других видах строительства 1 м3</t>
  </si>
  <si>
    <t>маш.-ч</t>
  </si>
  <si>
    <t>400052</t>
  </si>
  <si>
    <t>400052 ТСЭМ-57 (ред.2014)</t>
  </si>
  <si>
    <t>Автомобиль-самосвал, грузоподъемность до 10 т</t>
  </si>
  <si>
    <t>1-1020-2014-57</t>
  </si>
  <si>
    <t>Рабочий строитель среднего разряда 2</t>
  </si>
  <si>
    <t>чел.-ч</t>
  </si>
  <si>
    <t>070149</t>
  </si>
  <si>
    <t>070149 ТСЭМ-57 (ред.2014)</t>
  </si>
  <si>
    <t>Бульдозеры при работе на других видах строительства 79 кВт (108 л.с.)</t>
  </si>
  <si>
    <t>400051</t>
  </si>
  <si>
    <t>400051 ТСЭМ-57 (ред.2014)</t>
  </si>
  <si>
    <t>Автомобиль-самосвал, грузоподъемность до 7 т</t>
  </si>
  <si>
    <t>408-0015</t>
  </si>
  <si>
    <t>408-0015 ТССЦ-57 (изд.2014)</t>
  </si>
  <si>
    <t>Щебень из природного камня для строительных работ марка 800, фракция 20-40 мм</t>
  </si>
  <si>
    <t>м3</t>
  </si>
  <si>
    <t>- номер последнего сформированного листа SourceOb</t>
  </si>
  <si>
    <t>- имя последнего сформированного листа SourceOb</t>
  </si>
  <si>
    <t>- шаблон подписей и шапки, использованный последний раз (номер первой строки шаблона)</t>
  </si>
  <si>
    <t>- имя последнего использованного файла содержащего параметры</t>
  </si>
  <si>
    <t>Параметры Объектной сметы для автоопределения настроек</t>
  </si>
  <si>
    <t>- Режим расчета: 1 - ресурсный / 2 - с построчной индексацией (ТСН Москва) / 3 - с построчной индексацией (ТЕР, ФЕР) / 4 - с итоговой индексацией (по статьям) / 5 - с итоговой индексацией (за итогом сметы)</t>
  </si>
  <si>
    <t>- Вид документа (1 - один уровень цен / 2 - два уровня цен)</t>
  </si>
  <si>
    <t>- Расчет за итогом сметы (1 - есть / 0 - нет)</t>
  </si>
  <si>
    <t>- Уровень цен, использованный последний раз (1 - Базовый / 2 - Текущий / 3 - Расчет за итогом сметы)</t>
  </si>
  <si>
    <t>- Детализация расчета за итогом сметы (1 - на Объект (на отдельном листе) / 2 - на Объект (под сметой) / 3 - на каждую Локальную смету / 4 - на Разделы / 5 - на Подразделы)</t>
  </si>
  <si>
    <t>- Способ расчета, использованный последний раз (0 - по сводному / 1 - по статьям / 2 - оба, по статьям и по сводному)</t>
  </si>
  <si>
    <t>- Базовый уровень рассчитанный в локальной смете (0 - нет / &gt; 0 - есть)</t>
  </si>
  <si>
    <t>3200,7/1000 = 3,2007</t>
  </si>
  <si>
    <t>2240,49*1,75+960,21*1,65 = 5505,204</t>
  </si>
  <si>
    <t>144,21/100 = 1,4421</t>
  </si>
  <si>
    <t>- номер последнего сформированного листа</t>
  </si>
  <si>
    <t>Наименование программного продукта: "Мастер сметных расчетов" v11.5, г. Орел, тел. +7 (910) 747-08-01</t>
  </si>
  <si>
    <t>Унифицированная форма № КС-2</t>
  </si>
  <si>
    <t>Утверждена постановлением Госкомстата России</t>
  </si>
  <si>
    <t>от 11.11.99. № 100</t>
  </si>
  <si>
    <t>Код</t>
  </si>
  <si>
    <t>Форма по ОКУД</t>
  </si>
  <si>
    <t>0322005</t>
  </si>
  <si>
    <t>Инвестор:</t>
  </si>
  <si>
    <t>по ОКПО</t>
  </si>
  <si>
    <t>Заказчик:</t>
  </si>
  <si>
    <t>Генподрядчик:</t>
  </si>
  <si>
    <t>Субподрядчик:</t>
  </si>
  <si>
    <t>Стройка:</t>
  </si>
  <si>
    <t>Объект:</t>
  </si>
  <si>
    <t>Шифр:</t>
  </si>
  <si>
    <t xml:space="preserve"> 5.1.1.1 Устройство котлована</t>
  </si>
  <si>
    <t>Вид деятельности по ОКДП</t>
  </si>
  <si>
    <t>Договор подряда</t>
  </si>
  <si>
    <t>номер</t>
  </si>
  <si>
    <t>дата</t>
  </si>
  <si>
    <t>Вид операции</t>
  </si>
  <si>
    <t>Номер документа</t>
  </si>
  <si>
    <t>Дата составления</t>
  </si>
  <si>
    <t>Отчетный период</t>
  </si>
  <si>
    <t>с</t>
  </si>
  <si>
    <t>по</t>
  </si>
  <si>
    <t>AKT</t>
  </si>
  <si>
    <t>О ПРИЕМКЕ ВЫПОЛНЕННЫХ РАБОТ</t>
  </si>
  <si>
    <t xml:space="preserve">Составлено в уровне цен : март 2023 года, Индексы пересчета: ПАО "Орелстрой" (новое строительство) </t>
  </si>
  <si>
    <t xml:space="preserve">Наименование и редакция СНБ: </t>
  </si>
  <si>
    <t xml:space="preserve">Сметная (договорная) стоимость в соответствии с договором подряда (субподряда): </t>
  </si>
  <si>
    <t>тыс.руб.</t>
  </si>
  <si>
    <t>Форма № 1б (им.Горностаева В.Е.)</t>
  </si>
  <si>
    <t xml:space="preserve"> 5.1.1.1 Устройство котлована </t>
  </si>
  <si>
    <t>ЛОКАЛЬНАЯ СМЕТА № 5.1.1.1</t>
  </si>
  <si>
    <t>Основание:</t>
  </si>
  <si>
    <t>Базисная цена</t>
  </si>
  <si>
    <t>Текущая цена</t>
  </si>
  <si>
    <t>Сметная стоимость</t>
  </si>
  <si>
    <t xml:space="preserve"> тыс.руб</t>
  </si>
  <si>
    <t>Средства на оплату труда</t>
  </si>
  <si>
    <t>Нормативная трудоемкость</t>
  </si>
  <si>
    <t xml:space="preserve"> чел.-ч</t>
  </si>
  <si>
    <t xml:space="preserve">Составлен в базисном уровне цен с пересчетом в текущий уровень цен по состоянию на: март 2023 года, Индексы пересчета: ПАО "Орелстрой" (новое строительство) </t>
  </si>
  <si>
    <t>№ п/п</t>
  </si>
  <si>
    <t>Шифр расценки
и коды ресурсов</t>
  </si>
  <si>
    <t>Наименование работ и затрат</t>
  </si>
  <si>
    <t>Единица измерения</t>
  </si>
  <si>
    <t>Коли- чество</t>
  </si>
  <si>
    <t>Единичная расценка,
руб.</t>
  </si>
  <si>
    <t>Поправочные коэффициэнты, нормы НР и СП</t>
  </si>
  <si>
    <t>Цена за единицу,
руб.</t>
  </si>
  <si>
    <t>ВСЕГО,
в базисном уровне цен, руб.</t>
  </si>
  <si>
    <t>Индексы пересчета,
нормы НР и СП</t>
  </si>
  <si>
    <t>ВСЕГО,
в уровне цен                I кв. 2023 г., руб.</t>
  </si>
  <si>
    <t xml:space="preserve">Локальная смета: </t>
  </si>
  <si>
    <t xml:space="preserve"> 5.1.1.1</t>
  </si>
  <si>
    <t xml:space="preserve"> Устройство котлована</t>
  </si>
  <si>
    <t xml:space="preserve">   ЭММ</t>
  </si>
  <si>
    <t xml:space="preserve">   в т.ч. ЗПМ</t>
  </si>
  <si>
    <t xml:space="preserve">   НР от ФОТ</t>
  </si>
  <si>
    <t>%</t>
  </si>
  <si>
    <t xml:space="preserve">   СП от ФОТ</t>
  </si>
  <si>
    <t xml:space="preserve">   Всего по позиции</t>
  </si>
  <si>
    <t xml:space="preserve">   ОЗП</t>
  </si>
  <si>
    <t xml:space="preserve">   Затраты труда рабочих</t>
  </si>
  <si>
    <t>чел-ч</t>
  </si>
  <si>
    <r>
      <t>Разработка грунта вручную в траншеях глубиной до 2 м без креплений с откосами, группа грунтов 2</t>
    </r>
    <r>
      <rPr>
        <sz val="8"/>
        <color rgb="FF0000FF"/>
        <rFont val="Arial"/>
        <family val="2"/>
        <charset val="204"/>
      </rPr>
      <t xml:space="preserve">  (Поправка: Прил. 1.12, п.3.187.) </t>
    </r>
  </si>
  <si>
    <t>*1,2</t>
  </si>
  <si>
    <t xml:space="preserve">Всего по локальной смете: </t>
  </si>
  <si>
    <t xml:space="preserve">Итого: </t>
  </si>
  <si>
    <t>- базовый итог на Source равен базовому итогу в сформированной смете (1), не равен (0)</t>
  </si>
  <si>
    <t>в том числе:</t>
  </si>
  <si>
    <t>Трудозатраты рабочих</t>
  </si>
  <si>
    <t>Оплата труда рабочих</t>
  </si>
  <si>
    <t>в том числе (по видам работ):</t>
  </si>
  <si>
    <t>01. ОЗП - Конструкции из кирпича и блоков</t>
  </si>
  <si>
    <t>02. ОЗП - Свайные работы</t>
  </si>
  <si>
    <t>03. ОЗП - Бетонные работы</t>
  </si>
  <si>
    <t>04. ОЗП - Штукатурные работы</t>
  </si>
  <si>
    <t>05. ОЗП - Облицовочные работы</t>
  </si>
  <si>
    <t>06. ОЗП - Плотничные работы</t>
  </si>
  <si>
    <t>07. ОЗП - Кровельные работы</t>
  </si>
  <si>
    <t>08. ОЗП - Монтажные работы</t>
  </si>
  <si>
    <t>09. ОЗП - Малярные работы</t>
  </si>
  <si>
    <t>10. ОЗП - Благоустройство</t>
  </si>
  <si>
    <t>11. ОЗП - Изготовление заготовок</t>
  </si>
  <si>
    <t>12. ОЗП - Монтаж лифтов</t>
  </si>
  <si>
    <t>13. ОЗП - Тех.освидетельствование лифтов</t>
  </si>
  <si>
    <t>14. ОЗП - Пусконаладочные работы</t>
  </si>
  <si>
    <t>15. ОЗП - Остальные виды работ</t>
  </si>
  <si>
    <t>16. ОЗП - Без назначенных индексов</t>
  </si>
  <si>
    <t>Эксплуатация машин и механизмов</t>
  </si>
  <si>
    <t>Оплата труда машинистов</t>
  </si>
  <si>
    <t>Стоимость материальных ресурсов и оборудования (всего)</t>
  </si>
  <si>
    <t>Стоимость материальных ресурсов и оборудования Заказчика</t>
  </si>
  <si>
    <t>Стоимость материальных ресурсов и оборудования Подрядчика</t>
  </si>
  <si>
    <t>Стоимость материальных ресурсов</t>
  </si>
  <si>
    <t>Стоимость материальных ресурсов Заказчика</t>
  </si>
  <si>
    <t>Стоимость материальных ресурсов Подрядчика</t>
  </si>
  <si>
    <t>Стоимость оборудования</t>
  </si>
  <si>
    <t>Стоимость оборудования Заказчика</t>
  </si>
  <si>
    <t>Стоимость оборудования Подрядчика</t>
  </si>
  <si>
    <t>ФОТ (справочно)</t>
  </si>
  <si>
    <t>Накладные расходы (НР)</t>
  </si>
  <si>
    <t>Сметная прибыль (СП)</t>
  </si>
  <si>
    <t xml:space="preserve">Итого с НР и СП </t>
  </si>
  <si>
    <t>в том числе (работы и затраты):</t>
  </si>
  <si>
    <t>Строительные работы</t>
  </si>
  <si>
    <t>Монтажные работы</t>
  </si>
  <si>
    <t>Оборудование</t>
  </si>
  <si>
    <t>Строительно-монтажные работы (СМР)</t>
  </si>
  <si>
    <t>Лимитированные затраты от СМР:</t>
  </si>
  <si>
    <t>Зимнее удорожание</t>
  </si>
  <si>
    <t>Итого</t>
  </si>
  <si>
    <t>Всего:</t>
  </si>
  <si>
    <t>НДС</t>
  </si>
  <si>
    <t>Всего с НДС</t>
  </si>
  <si>
    <t>Сдал:</t>
  </si>
  <si>
    <t>[должность] / [подпись]</t>
  </si>
  <si>
    <t>[расшифровка подписи]</t>
  </si>
  <si>
    <t>М.П.</t>
  </si>
  <si>
    <t>Принял:</t>
  </si>
  <si>
    <t>Исполнил:</t>
  </si>
  <si>
    <t>Проверил:</t>
  </si>
  <si>
    <t>Руководитель  сметно-расчетной службы ООО "ОДСК"</t>
  </si>
  <si>
    <t>Артамонова Ю.А.</t>
  </si>
  <si>
    <t>Руководитель ПТС ООО "ОСУ-2"</t>
  </si>
  <si>
    <t>Когтев В.И.</t>
  </si>
  <si>
    <t>Конец</t>
  </si>
  <si>
    <t>SourceOb.2</t>
  </si>
  <si>
    <t>Параметры2.xls</t>
  </si>
  <si>
    <t>Руководитель сметно-расчетной службы ООО "ОДСК"</t>
  </si>
  <si>
    <t>Руководитель ПТО ООО "ОСУ-2"</t>
  </si>
  <si>
    <t>Когтев В. И.</t>
  </si>
  <si>
    <t>- уровень цен, использованный последний раз (1 - базовый / 2 - текущий)</t>
  </si>
  <si>
    <t>РАСЧЕТ СТОИМОСТИ</t>
  </si>
  <si>
    <t>материалов</t>
  </si>
  <si>
    <t>Стройка</t>
  </si>
  <si>
    <t>№</t>
  </si>
  <si>
    <t>п/п</t>
  </si>
  <si>
    <t>Обосно-</t>
  </si>
  <si>
    <t>вание</t>
  </si>
  <si>
    <t>норматива</t>
  </si>
  <si>
    <t>Наименование</t>
  </si>
  <si>
    <t>материала</t>
  </si>
  <si>
    <t>Единица</t>
  </si>
  <si>
    <t>измере-</t>
  </si>
  <si>
    <t>ния</t>
  </si>
  <si>
    <t>Коли-</t>
  </si>
  <si>
    <t>чество</t>
  </si>
  <si>
    <t>Цена,</t>
  </si>
  <si>
    <t>руб.</t>
  </si>
  <si>
    <t>Стои-</t>
  </si>
  <si>
    <t>мость</t>
  </si>
  <si>
    <t>Расчет цены ресурса,</t>
  </si>
  <si>
    <t>наименование поставщика материала,</t>
  </si>
  <si>
    <t>наименование прайса и номер строки в прайсе</t>
  </si>
  <si>
    <t>Не найдено ни одного ресурса выбранного типа.</t>
  </si>
  <si>
    <t>оборудования</t>
  </si>
  <si>
    <t>РЕСУРСНЫЙ РАСЧЕТ</t>
  </si>
  <si>
    <t>Составлено в уровне цен : 01.01.2000 г.</t>
  </si>
  <si>
    <t>ресурсов</t>
  </si>
  <si>
    <t>Трудовые ресурсы</t>
  </si>
  <si>
    <t>Базовая цена = 0 (не задана)</t>
  </si>
  <si>
    <t>Без НДС</t>
  </si>
  <si>
    <t>Сметная цена в Базовом уровне (соответствует СНБ) = 7.87</t>
  </si>
  <si>
    <t>Машины</t>
  </si>
  <si>
    <t>Сметная цена в Базовом уровне (соответствует СНБ) = 122</t>
  </si>
  <si>
    <t>Сметная цена в Базовом уровне (соответствует СНБ) = 114.93</t>
  </si>
  <si>
    <t>Сметная цена в Базовом уровне (соответствует СНБ) = 88.79</t>
  </si>
  <si>
    <t>Сметная цена в Базовом уровне (соответствует СНБ) = 115.67</t>
  </si>
  <si>
    <t>В том числе:</t>
  </si>
  <si>
    <t>Материальные ресурсы</t>
  </si>
  <si>
    <t>ВЕДОМОСТЬ СПИСАНИЯ</t>
  </si>
  <si>
    <t>материалов и оборудования</t>
  </si>
  <si>
    <t>работ и ресурсов</t>
  </si>
  <si>
    <t>Объем</t>
  </si>
  <si>
    <t xml:space="preserve">работ </t>
  </si>
  <si>
    <t>Расход ресурсов</t>
  </si>
  <si>
    <t>на</t>
  </si>
  <si>
    <t>единицу</t>
  </si>
  <si>
    <t>по норме</t>
  </si>
  <si>
    <t>по факту</t>
  </si>
  <si>
    <t>Пере-</t>
  </si>
  <si>
    <t>расход</t>
  </si>
  <si>
    <t>Экономия</t>
  </si>
  <si>
    <t>Списать на</t>
  </si>
  <si>
    <t>себесто-</t>
  </si>
  <si>
    <t>имость</t>
  </si>
  <si>
    <t>Смета: Устройство котлована</t>
  </si>
  <si>
    <t>14-22-ОДСК-АС1</t>
  </si>
  <si>
    <t xml:space="preserve"> Главный инженер сметчик сметно-расчетной службы ООО "ОДСК"</t>
  </si>
  <si>
    <t>УДТВЕРЖДАЮ</t>
  </si>
  <si>
    <t xml:space="preserve">Директор ООО "ОСУ-2" </t>
  </si>
  <si>
    <t xml:space="preserve">ТЕХНИЧЕСКОЕ ЗАДАНИЕ </t>
  </si>
  <si>
    <t>Вид работ: СМР</t>
  </si>
  <si>
    <t>ООО "______________________________" готово выполнить полный комплекс работ на нижеследующих условиях:</t>
  </si>
  <si>
    <t>ИНН   ______________________________</t>
  </si>
  <si>
    <t>№ 
п/п</t>
  </si>
  <si>
    <t>Ед изм.</t>
  </si>
  <si>
    <t>Кол-во</t>
  </si>
  <si>
    <t>Стоимость руб. с НДС.</t>
  </si>
  <si>
    <t>Итого руб. с НДС</t>
  </si>
  <si>
    <t xml:space="preserve">Примечание: </t>
  </si>
  <si>
    <t>Механизмы:- подрядчика</t>
  </si>
  <si>
    <t>Обеспечение водой, электроэнергией- Генподрядчик с последующей компенсацией затрат подрядчиком</t>
  </si>
  <si>
    <t>Обеспечение бытовыми помещениями (вагон-бытовками)- Подрядчик</t>
  </si>
  <si>
    <t>Охрана объекта- Генподрядчик</t>
  </si>
  <si>
    <t xml:space="preserve">Указать количество работников в штате органиации </t>
  </si>
  <si>
    <t xml:space="preserve">Опыт подтверждающий выполнение данного вида работ. (договор, акты выполненных работ на сумму договора) </t>
  </si>
  <si>
    <t>Указать список спецтехники. Предоставить договора аренды спецтехники.</t>
  </si>
  <si>
    <t>Проект рассмотрен. Расчет договорной цены  выполнен в соответствии с проектом.</t>
  </si>
  <si>
    <t>С условиями договора ознакомлен и согласен. Принимается типовая форма договора в редакции Генподрядчика.</t>
  </si>
  <si>
    <t>С условиями финансирования согласен.</t>
  </si>
  <si>
    <t xml:space="preserve">Приложения (копии документов): </t>
  </si>
  <si>
    <t>свидетельство о регистрации юридического лица (ОГРН);</t>
  </si>
  <si>
    <t>свидетельство о постановке на учет юридического лица  в налоговом органе  (ИНН);</t>
  </si>
  <si>
    <t>устав организации;</t>
  </si>
  <si>
    <t>выписка из ЕГРЮЛ ;</t>
  </si>
  <si>
    <t>документы, подтверждающие полномочия на право подписания договора (приказ о назначении на должность, протокол, решение, доверенность от организации на подписанта о наделении полномочий).</t>
  </si>
  <si>
    <t>бухгалтерский баланс (форма 1,2,5)</t>
  </si>
  <si>
    <t>м2</t>
  </si>
  <si>
    <t>411-0001</t>
  </si>
  <si>
    <t>Вода</t>
  </si>
  <si>
    <t>т</t>
  </si>
  <si>
    <t>Гвозди строительные</t>
  </si>
  <si>
    <t>ЩИТ-2</t>
  </si>
  <si>
    <t>Щиты опалубки</t>
  </si>
  <si>
    <t>кг</t>
  </si>
  <si>
    <t>Виды работ:</t>
  </si>
  <si>
    <t>1 Т</t>
  </si>
  <si>
    <t>01-02-061-2</t>
  </si>
  <si>
    <t>Засыпка вручную траншей, пазух котлованов и ям, группа грунтов 2</t>
  </si>
  <si>
    <t>27-04-001-1</t>
  </si>
  <si>
    <t>100 м3 материала основания (в плотном теле)</t>
  </si>
  <si>
    <t>27-04-007-1</t>
  </si>
  <si>
    <t>1000 м2 основания</t>
  </si>
  <si>
    <t>27-04-007-4</t>
  </si>
  <si>
    <t>На каждый 1 см изменения толщины слоя добавлять или исключать к расценкам 27-04-007-01, 27-04-007-02, 27-04-007-03</t>
  </si>
  <si>
    <t>27-06-026-1</t>
  </si>
  <si>
    <t>Розлив вяжущих материалов</t>
  </si>
  <si>
    <t>27-06-020-3</t>
  </si>
  <si>
    <t>1000 м2 покрытия</t>
  </si>
  <si>
    <t>27-06-021-3</t>
  </si>
  <si>
    <t>На каждые 0,5 см изменения толщины покрытия добавлять или исключать к расценке 27-06-020-03</t>
  </si>
  <si>
    <t>27-06-020-1</t>
  </si>
  <si>
    <t>27-06-021-1</t>
  </si>
  <si>
    <t>На каждые 0,5 см изменения толщины покрытия добавлять или исключать к расценке 27-06-020-01</t>
  </si>
  <si>
    <t>27-02-010-2</t>
  </si>
  <si>
    <t>Установка бортовых камней бетонных при других видах покрытий</t>
  </si>
  <si>
    <t>100 м бортового камня</t>
  </si>
  <si>
    <t>27-09-016-3</t>
  </si>
  <si>
    <t>1 км линии</t>
  </si>
  <si>
    <t>27-07-002-1</t>
  </si>
  <si>
    <t>100 м2 дорожек и тротуаров</t>
  </si>
  <si>
    <t>27-07-002-2</t>
  </si>
  <si>
    <t>На каждый 1 см изменения толщины оснований добавлять или исключать к расценке 27-07-002-01</t>
  </si>
  <si>
    <t>27-07-003-1</t>
  </si>
  <si>
    <t>100 м2 тротуара</t>
  </si>
  <si>
    <t>27-07-005-5</t>
  </si>
  <si>
    <t>Резка тротуарной плитки толщиной 70 мм угловой шлифовальной машинкой</t>
  </si>
  <si>
    <t>1 м реза</t>
  </si>
  <si>
    <t>27-07-005-7</t>
  </si>
  <si>
    <t>Добавлять (уменьшать) на каждые 10 мм к расценке 27-07-005-05</t>
  </si>
  <si>
    <t>27-07-005-1</t>
  </si>
  <si>
    <t>10 м2</t>
  </si>
  <si>
    <t>27-06-009-2</t>
  </si>
  <si>
    <t>Укладка геосетки в асфальтобетонное дорожное покрытие</t>
  </si>
  <si>
    <t>27-07-001-1</t>
  </si>
  <si>
    <t>100 м2 покрытия</t>
  </si>
  <si>
    <t>27-07-001-2</t>
  </si>
  <si>
    <t>На каждые 0,5 см изменения толщины покрытия добавлять к расценке 27-07-001-01</t>
  </si>
  <si>
    <t>27-06-002-17</t>
  </si>
  <si>
    <t>27-06-002-18</t>
  </si>
  <si>
    <t>На каждый 1 см изменения толщины слоя добавлять или исключать к расценке 27-06-002-17</t>
  </si>
  <si>
    <t>27-06-009-1</t>
  </si>
  <si>
    <t>Укладка металлической сетки в цементобетонное дорожное покрытие</t>
  </si>
  <si>
    <t>Итого:  максимальная стоимость работ с НДС</t>
  </si>
  <si>
    <t>шт.</t>
  </si>
  <si>
    <t>101-0782</t>
  </si>
  <si>
    <t>Поковки из квадратных заготовок, масса 1,8 кг</t>
  </si>
  <si>
    <t>FENSYS</t>
  </si>
  <si>
    <t>ШТ</t>
  </si>
  <si>
    <t>Пластиковая заглушка 60х60 (Цвет: Черный RAL 9005)</t>
  </si>
  <si>
    <t>БРЛ-1.15</t>
  </si>
  <si>
    <t>Бетон тяжелый на известняковом щебне   B15 М200  (в летнее время)</t>
  </si>
  <si>
    <t>101-1805</t>
  </si>
  <si>
    <t>410-0006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</si>
  <si>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</t>
  </si>
  <si>
    <t>БРЛ-2.47</t>
  </si>
  <si>
    <t>Бетон тяжелый на гранитном щебне   B15 F150 М200 Ф150  (в летнее время)</t>
  </si>
  <si>
    <t>101-1561</t>
  </si>
  <si>
    <t>Бордюр дорожный БР 100.30.15</t>
  </si>
  <si>
    <t>102-0025</t>
  </si>
  <si>
    <t>Бруски обрезные хвойных пород длиной 4-6,5 м, шириной 75-150 мм, толщиной 40-75 мм, III сорта</t>
  </si>
  <si>
    <t>102-0038</t>
  </si>
  <si>
    <t>Брусья необрезные хвойных пород длиной 4-6,5 м, все ширины, толщиной 100, 125 мм, IV сорта</t>
  </si>
  <si>
    <t>БРЛ-4.9</t>
  </si>
  <si>
    <t>Раствор цементный   B7,5 М100  (в летнее время)</t>
  </si>
  <si>
    <t>101-1682</t>
  </si>
  <si>
    <t>Шнур полиамидный крученый, диаметром 2 мм</t>
  </si>
  <si>
    <t>113-0245</t>
  </si>
  <si>
    <t>101-4309</t>
  </si>
  <si>
    <t>101-4313</t>
  </si>
  <si>
    <t>101-0456</t>
  </si>
  <si>
    <t>410-0008</t>
  </si>
  <si>
    <t>101-1659</t>
  </si>
  <si>
    <t>Диск алмазный для твердых материалов, диаметр 350 мм</t>
  </si>
  <si>
    <t>БРЛ-7.7</t>
  </si>
  <si>
    <t>Сухие смеси   B7,5 F25-50 М100 Ф25-50  (в летнее время)</t>
  </si>
  <si>
    <t>408-0391</t>
  </si>
  <si>
    <t>БРЛ-2.103</t>
  </si>
  <si>
    <t>Бетон тяжелый на гранитном щебне   B22,5 W6 F200 М300 В6 Ф200  (в летнее время)</t>
  </si>
  <si>
    <t>403-0106</t>
  </si>
  <si>
    <t>АРМ-4</t>
  </si>
  <si>
    <t xml:space="preserve">На торги выставляются объемы  по благоустройству территории </t>
  </si>
  <si>
    <t>После подписания договора подряда:  разработка и предоставление  ППР на выполняемые работы</t>
  </si>
  <si>
    <t>Благоустройство территории</t>
  </si>
  <si>
    <t>Посулихин А.А.</t>
  </si>
  <si>
    <t>Устройство подстилающих и выравнивающих слоев оснований из песка</t>
  </si>
  <si>
    <t>Устройство оснований толщиной 15 см из щебня фракции 40-70 мм при укатке каменных материалов с пределом прочности на сжатие до 68,6 МПа (700 кгс/см2) однослойных/18см</t>
  </si>
  <si>
    <t>Устройство покрытия толщиной 4 см из горячих асфальтобетонных смесей плотных крупнозернинистых типа АБ, плотность каменных материалов 2,5-2,9 т/м3/0,07м</t>
  </si>
  <si>
    <t>Устройство покрытия толщиной 4 см из горячих асфальтобетонных смесей плотных мелкозернистых типа АБВ, плотность каменных материалов 2,5-2,9 т/м3/0,05м</t>
  </si>
  <si>
    <t>Разметка проезжей части краской сплошной линией шириной 0,4 м/окраска бортового камня</t>
  </si>
  <si>
    <t xml:space="preserve">Раздел: </t>
  </si>
  <si>
    <t>101-1556</t>
  </si>
  <si>
    <t>101-4131</t>
  </si>
  <si>
    <t>408-0392</t>
  </si>
  <si>
    <t>101-2135</t>
  </si>
  <si>
    <t>101-3646</t>
  </si>
  <si>
    <t>509-5584</t>
  </si>
  <si>
    <t xml:space="preserve">В стоимость работ входят все затраты подрядчика (ОЗП, НР, СП, ЭМ) . Недостатки выявленные представителями заказчика устраняются за счет подрядчика и дополнительной оплате не подлежат. </t>
  </si>
  <si>
    <t>Разгрузка и складирование материалов за счет подрядчика, входит в стоимость работ и дополнительной оплате не подлежит</t>
  </si>
  <si>
    <t>Стоимость выполнения работ (за единицу измерения) фиксируется на период выполнения работ. При наличии дополнительно выявленных и неучтенных работ, стоимость работ согласовывается отдельно.</t>
  </si>
  <si>
    <t>Аванс- до 10%</t>
  </si>
  <si>
    <t>Гарантийное удержание -5% от суммы выполненных работ за отчетный период, Гарантийные удержания накапливаются ГЕНПОДРЯДЧИКОМ и будут выплачены ПОДРЯДЧИКУ по истечении 66 (шестидесяти шести) месяцев с даты подписания Сторонами акта полностью выполненного  комплекса работ по настоящему договору. По письменному обращению ПОДРЯДЧИКА, ГЕНПОДРЯДЧИК может рассмотреть возможность досрочного возврата сумм гарантийного удержания, но не ранее 6 месяцев после ввода объекта в эксплуатацию.</t>
  </si>
  <si>
    <t>Гарантийный срок на выполняемые работы  - 66 месяцев</t>
  </si>
  <si>
    <t>карточка учета организации; - АНКЕТА ОРГАНИЗАЦИИ</t>
  </si>
  <si>
    <t>"Многоквартирный дом, расположенный по адресу: г.Орёл, ул.Раздольная, д.11а"</t>
  </si>
  <si>
    <t>Камни железобетонные бортовые БР 100.60.20 /бетон В30 (М400), объем 0,351 м3, расход арматуры 8,03 кг/ (ГОСТ 6665-91)</t>
  </si>
  <si>
    <t>403-8130</t>
  </si>
  <si>
    <t>16,5</t>
  </si>
  <si>
    <t>16,4</t>
  </si>
  <si>
    <t>16,3</t>
  </si>
  <si>
    <t>16,2</t>
  </si>
  <si>
    <t>16,1</t>
  </si>
  <si>
    <t>Краска фасадная, колер черного и белого цвета</t>
  </si>
  <si>
    <t>15,2</t>
  </si>
  <si>
    <t>15,1</t>
  </si>
  <si>
    <t>ПТБ-7</t>
  </si>
  <si>
    <t>13,5</t>
  </si>
  <si>
    <t>13,4</t>
  </si>
  <si>
    <t>13,3</t>
  </si>
  <si>
    <t>13,2</t>
  </si>
  <si>
    <t>13,1</t>
  </si>
  <si>
    <t>12,2</t>
  </si>
  <si>
    <t>Битумы нефтяные дорожные марки БНД-60/90, БНД 90/130/ с доставкой</t>
  </si>
  <si>
    <t>12,1</t>
  </si>
  <si>
    <t>11,3</t>
  </si>
  <si>
    <t>11,2</t>
  </si>
  <si>
    <t>11,1</t>
  </si>
  <si>
    <t>10,2</t>
  </si>
  <si>
    <t>10,1</t>
  </si>
  <si>
    <t>8,4</t>
  </si>
  <si>
    <t>8,3</t>
  </si>
  <si>
    <t>8,2</t>
  </si>
  <si>
    <t>Битумы нефтяные дорожные жидкие, класс МГ, СГ/с доставкой</t>
  </si>
  <si>
    <t>7,1</t>
  </si>
  <si>
    <t>Щебень из природного камня для строительных работ марка 600, фракция 20-40 мм/с доставкой</t>
  </si>
  <si>
    <t>408-0019</t>
  </si>
  <si>
    <t>6,1</t>
  </si>
  <si>
    <t>4,3</t>
  </si>
  <si>
    <t>Щебень из природного камня для строительных работ марка 600, фракция 40-70 мм/с доставкой</t>
  </si>
  <si>
    <t>408-0020</t>
  </si>
  <si>
    <t>4,2</t>
  </si>
  <si>
    <t>Щебень из природного камня для строительных работ марка 600, фракция 10-20 мм/с доставкой</t>
  </si>
  <si>
    <t>408-0018</t>
  </si>
  <si>
    <t>4,1</t>
  </si>
  <si>
    <t>Геосетка полипропиленовая СД 30/30 / с доставкой</t>
  </si>
  <si>
    <t>3,2</t>
  </si>
  <si>
    <t>2,2</t>
  </si>
  <si>
    <t>Песок гидронамывной карьер Сухочево ЖК Горизонт (с доставкой)</t>
  </si>
  <si>
    <t>ПЕСОК-16</t>
  </si>
  <si>
    <t>2,1</t>
  </si>
  <si>
    <t xml:space="preserve"> Проезды и стоянки Ап №1, Ап№2 Тип 1 S=1087+889,75=1977 м2; БР 100.30.15=288 м,БР 100.60.20=43м</t>
  </si>
  <si>
    <t xml:space="preserve"> 6.2.1.1.3 Проезды и площадки изм.24 </t>
  </si>
  <si>
    <t>Бордюр газонный БР 100.20.8</t>
  </si>
  <si>
    <t>ПТБ-6</t>
  </si>
  <si>
    <t>9,5</t>
  </si>
  <si>
    <t>9,4</t>
  </si>
  <si>
    <t>9,3</t>
  </si>
  <si>
    <t>9,2</t>
  </si>
  <si>
    <t>9,1</t>
  </si>
  <si>
    <t>8,1</t>
  </si>
  <si>
    <t>Песок гидронамывной карьер Сухочево ЖК Горизонт (с доставкой)/швы</t>
  </si>
  <si>
    <t>5,3</t>
  </si>
  <si>
    <t>Песок гидронамывной карьер Сухочево ЖК Горизонт (с доставкой)/основание</t>
  </si>
  <si>
    <t>5,2</t>
  </si>
  <si>
    <t>Бетонные плитки SteinRus, Парк Плейс Color Mix Актау Бассировка 0,08 м с доставкой</t>
  </si>
  <si>
    <t>403-0104</t>
  </si>
  <si>
    <t>5,1</t>
  </si>
  <si>
    <t>Устройство бетонных плитных тротуаров с заполнением швов песком</t>
  </si>
  <si>
    <t>27-07-003-2</t>
  </si>
  <si>
    <t>3,1</t>
  </si>
  <si>
    <t>2,3</t>
  </si>
  <si>
    <t>Устройство оснований толщиной 12 см под тротуары из кирпичного или известнякового щебня</t>
  </si>
  <si>
    <t>1,3</t>
  </si>
  <si>
    <t>1,2</t>
  </si>
  <si>
    <t>Устройство подстилающих и выравнивающих слоев оснований из песка/0,1м</t>
  </si>
  <si>
    <t xml:space="preserve"> Тротуары (тротуарная плитка Steinrus,Парк Плейс Color mix Актау бассировка, 80 мм) Бп/в№13 тип2 S=26,5 м2</t>
  </si>
  <si>
    <t xml:space="preserve"> Проезд Ап/в №1 Тип 1 S=348 м2; БР 100.30.15=109 м</t>
  </si>
  <si>
    <t>67,1</t>
  </si>
  <si>
    <t>66,1</t>
  </si>
  <si>
    <t>Тротуарная плитка Steinrus, Парк Плэйс Color mix Актау бассировка, 80мм/с доставкой</t>
  </si>
  <si>
    <t>403-8821</t>
  </si>
  <si>
    <t>65,2</t>
  </si>
  <si>
    <t>65,1</t>
  </si>
  <si>
    <t>64,2</t>
  </si>
  <si>
    <t>64,1</t>
  </si>
  <si>
    <t>Устройство подстилающих и выравнивающих слоев оснований из песка (толщ.0,04м)</t>
  </si>
  <si>
    <t>Сетка плоская тип ПКЖ из арматуры ф-4Вр-1, ф5Вр-1 ячейкой 100*200, 150*200 и др.(5Вр-1 200х200 гост 23279-2012  1,45 кг/м)</t>
  </si>
  <si>
    <t>63,1</t>
  </si>
  <si>
    <t>62,2</t>
  </si>
  <si>
    <t>62,1</t>
  </si>
  <si>
    <t>61,2</t>
  </si>
  <si>
    <t>61,1</t>
  </si>
  <si>
    <t>Устройство цементобетонных покрытий однослойных средствами малой механизации, толщина слоя 20 см(толщ.0,15м)</t>
  </si>
  <si>
    <t xml:space="preserve"> тип 11 Отмостка Бпо  S=59,2 м2</t>
  </si>
  <si>
    <t>60,1</t>
  </si>
  <si>
    <t>59,2</t>
  </si>
  <si>
    <t>59,1</t>
  </si>
  <si>
    <t>58,2</t>
  </si>
  <si>
    <t>58,1</t>
  </si>
  <si>
    <t xml:space="preserve"> тип 10 Отмостка Бо  S=232,2 м2</t>
  </si>
  <si>
    <t>Гравий мраморный белый  марка, фр. 10-20 мм</t>
  </si>
  <si>
    <t>408-0042</t>
  </si>
  <si>
    <t>57,1</t>
  </si>
  <si>
    <t>Засыпка вручную траншей, пазух котлованов и ям, группа грунтов 2/0,05м</t>
  </si>
  <si>
    <t>Экотропа Steinrus</t>
  </si>
  <si>
    <t>56,1</t>
  </si>
  <si>
    <t>55,2</t>
  </si>
  <si>
    <t>55,1</t>
  </si>
  <si>
    <t>Щебень известняковый для строительных работ марки 600 фракции 5-20 мм, ГОСТ 8267-93*/с доставкой</t>
  </si>
  <si>
    <t>54,1</t>
  </si>
  <si>
    <t>53,2</t>
  </si>
  <si>
    <t>53,1</t>
  </si>
  <si>
    <t>Устройство оснований толщиной 12 см под тротуары из кирпичного или известнякового щебня/0,1 м</t>
  </si>
  <si>
    <t>Геотекстиль плотностью 300 г/м2</t>
  </si>
  <si>
    <t>101-0792</t>
  </si>
  <si>
    <t>52,2</t>
  </si>
  <si>
    <t>52,1</t>
  </si>
  <si>
    <t>1000 м2 поверхности</t>
  </si>
  <si>
    <t>Устройство прослойки из нетканого синтетического материала (НСМ) в земляном полотне сплошной</t>
  </si>
  <si>
    <t>27-04-016-4</t>
  </si>
  <si>
    <t xml:space="preserve"> тип 9 Экотропа (тротуарная плитка Steinrus, экотропа, 50 мм) S=29,8 м2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</si>
  <si>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Г/с доставкой</t>
  </si>
  <si>
    <t>51,1</t>
  </si>
  <si>
    <t>50,3</t>
  </si>
  <si>
    <t>50,2</t>
  </si>
  <si>
    <t>Битумы нефтяные дорожные жидкие, класс МГ, СГ / с доставкой</t>
  </si>
  <si>
    <t>50,1</t>
  </si>
  <si>
    <t>Устройство асфальтобетонных покрытий дорожек и тротуаров однослойных из литой мелкозернистой асфальто-бетонной смеси толщиной 3 см/0,05 м</t>
  </si>
  <si>
    <t>49,1</t>
  </si>
  <si>
    <t>Щебень известняковый для строительных работ марки 600 фракции 20-40 мм, ГОСТ 8267-93*/с доставкой</t>
  </si>
  <si>
    <t>48,1</t>
  </si>
  <si>
    <t>47,2</t>
  </si>
  <si>
    <t>47,1</t>
  </si>
  <si>
    <t>Устройство оснований толщиной 12 см под тротуары из кирпичного или известнякового щебня/0,1м</t>
  </si>
  <si>
    <t>46,2</t>
  </si>
  <si>
    <t>46,1</t>
  </si>
  <si>
    <t>Устройство подстилающих и выравнивающих слоев оснований из песка/0,15м</t>
  </si>
  <si>
    <t xml:space="preserve"> тип 8 Асфальтобетонное покрытие спортивной и хозплощадки Ат S=314,5+54,5=369 м2</t>
  </si>
  <si>
    <t>Резиновая плитка Sagama Tilel Space с 50% вкраплением EPDM изумрудного цвета, толщ. 50 мм/с доставкой</t>
  </si>
  <si>
    <t>45,5</t>
  </si>
  <si>
    <t>Резиновая плитка Sagama Tile синего цвета, толщ. 50 мм/с доставкой</t>
  </si>
  <si>
    <t>45,4</t>
  </si>
  <si>
    <t>Резиновая плитка Sagama Tile серого цвета, толщ. 50 мм/с доставкой</t>
  </si>
  <si>
    <t>45,3</t>
  </si>
  <si>
    <t>Резиновая плитка Sagama Tilel с 50% вкраплением EPDM серого цвета, толщ. 50 мм/с доставкой</t>
  </si>
  <si>
    <t>45,2</t>
  </si>
  <si>
    <t>Клей однокомпонентный полиуретановый/с доставкой</t>
  </si>
  <si>
    <t>45,1</t>
  </si>
  <si>
    <t>Устройство покрытий из тротуарной плитки, количество плитки при укладке на 1 м2 40 шт./0,05 м</t>
  </si>
  <si>
    <t>Скипидар</t>
  </si>
  <si>
    <t>101-2358</t>
  </si>
  <si>
    <t>44,5</t>
  </si>
  <si>
    <t>Ветошь</t>
  </si>
  <si>
    <t>101-1757</t>
  </si>
  <si>
    <t>44,4</t>
  </si>
  <si>
    <t>Полиуретановое связующее/с доставкой</t>
  </si>
  <si>
    <t>101-3191</t>
  </si>
  <si>
    <t>44,3</t>
  </si>
  <si>
    <t>Крошка резиновая/с доставкой</t>
  </si>
  <si>
    <t>101-1818</t>
  </si>
  <si>
    <t>44,2</t>
  </si>
  <si>
    <t>Праймер/с доставкой</t>
  </si>
  <si>
    <t>113-3467</t>
  </si>
  <si>
    <t>44,1</t>
  </si>
  <si>
    <t>Устройство покрытий полимерцементных двухслойных наливных толщиной 12 мм/30мм</t>
  </si>
  <si>
    <t>11-01-021-3</t>
  </si>
  <si>
    <t>43,2</t>
  </si>
  <si>
    <t>43,1</t>
  </si>
  <si>
    <t>42,3</t>
  </si>
  <si>
    <t>42,2</t>
  </si>
  <si>
    <t>42,1</t>
  </si>
  <si>
    <t>Устройство цементобетонных покрытий однослойных средствами малой механизации, толщина слоя 20 см/0,08м</t>
  </si>
  <si>
    <t>41,1</t>
  </si>
  <si>
    <t>Пленка полиэтиленовая толщиной 200мкм/ с доставкой</t>
  </si>
  <si>
    <t>113-0324</t>
  </si>
  <si>
    <t>40,1</t>
  </si>
  <si>
    <t>100 м2 поверхности</t>
  </si>
  <si>
    <t>Устройство пароизоляции из полиэтиленовой пленки в один слой насухо</t>
  </si>
  <si>
    <t>11-01-050-1</t>
  </si>
  <si>
    <t>39,1</t>
  </si>
  <si>
    <t>38,1</t>
  </si>
  <si>
    <t>37,2</t>
  </si>
  <si>
    <t>37,1</t>
  </si>
  <si>
    <t>Устройство оснований толщиной 12 см под тротуары из кирпичного или известнякового щебня/0,04 м</t>
  </si>
  <si>
    <t>Щебень известняковый для строительных работ марки 600 фракции 40-70 мм, ГОСТ 8267-93*/с доставкой</t>
  </si>
  <si>
    <t>408-0393</t>
  </si>
  <si>
    <t>36,1</t>
  </si>
  <si>
    <t>35,2</t>
  </si>
  <si>
    <t>35,1</t>
  </si>
  <si>
    <t>Устройство оснований толщиной 12 см под тротуары из кирпичного или известнякового щебня/0,1</t>
  </si>
  <si>
    <t>34,2</t>
  </si>
  <si>
    <t>34,1</t>
  </si>
  <si>
    <t xml:space="preserve"> тип 7 Детская и спортивная площадка (Резиновая плитка Sagama Tile) S=378,5 м2</t>
  </si>
  <si>
    <t>33,2</t>
  </si>
  <si>
    <t>33,1</t>
  </si>
  <si>
    <t>Устройство подстилающих и выравнивающих слоев оснований из песка/0,2м</t>
  </si>
  <si>
    <t xml:space="preserve"> тип 6 Детская площадка с песчаным покрытием S=84 м2</t>
  </si>
  <si>
    <t>32,5</t>
  </si>
  <si>
    <t>32,4</t>
  </si>
  <si>
    <t>32,3</t>
  </si>
  <si>
    <t>32,2</t>
  </si>
  <si>
    <t>32,1</t>
  </si>
  <si>
    <t>31,2</t>
  </si>
  <si>
    <t>31,1</t>
  </si>
  <si>
    <t>30,3</t>
  </si>
  <si>
    <t>30,2</t>
  </si>
  <si>
    <t>30,1</t>
  </si>
  <si>
    <t>29,1</t>
  </si>
  <si>
    <t>28,1</t>
  </si>
  <si>
    <t>27,1</t>
  </si>
  <si>
    <t>26,1</t>
  </si>
  <si>
    <t>25,2</t>
  </si>
  <si>
    <t>25,1</t>
  </si>
  <si>
    <t>24,1</t>
  </si>
  <si>
    <t>23,2</t>
  </si>
  <si>
    <t>23,1</t>
  </si>
  <si>
    <t>22,2</t>
  </si>
  <si>
    <t>22,1</t>
  </si>
  <si>
    <t xml:space="preserve"> тип 5  Спортивная площадка (Резиновая плитка Sagama Tile или аналог)  S=84 м2</t>
  </si>
  <si>
    <t>21,1</t>
  </si>
  <si>
    <t>20,2</t>
  </si>
  <si>
    <t>20,1</t>
  </si>
  <si>
    <t>Устройство оснований толщиной 12 см под тротуары из кирпичного или известнякового щебня/0,15м</t>
  </si>
  <si>
    <t>19,2</t>
  </si>
  <si>
    <t>19,1</t>
  </si>
  <si>
    <t>Устройство подстилающих и выравнивающих слоев оснований из песка/0,25м</t>
  </si>
  <si>
    <t>Привоз растительного грунта и укладка рулонного газона учтены в сметном расчете "6.2.2.3 Устройство озеленения"</t>
  </si>
  <si>
    <t xml:space="preserve"> тип 4 Пожарный проезд  S=391,5 м2</t>
  </si>
  <si>
    <t>18,1</t>
  </si>
  <si>
    <t>17,1</t>
  </si>
  <si>
    <t>Устройство подстилающих и выравнивающих слоев оснований из песка/0,05м</t>
  </si>
  <si>
    <t>14,1</t>
  </si>
  <si>
    <t>Устройство подстилающих и выравнивающих слоев оснований из песка/0,17м</t>
  </si>
  <si>
    <t xml:space="preserve"> тип 3 Тротуар с укреплением для пожарной машины пешеходная зона шир. 3,8м. Тротуарная плитка Steinrus, Парк Плэйс Color mix Актау бассировка, 80мм S=35,5 м2</t>
  </si>
  <si>
    <t>11,5</t>
  </si>
  <si>
    <t>11,4</t>
  </si>
  <si>
    <t>Бетон тяжелый на гранитном щебне   B15 F150 М200 Ф150  (в летнее время)/ГОСТ 26633-2012</t>
  </si>
  <si>
    <t>Тротуарный слив из плитки</t>
  </si>
  <si>
    <t>Устройство покрытий из тротуарной плитки, количество плитки при укладке на 1 м2 40 шт. (Л-9, Л-10)</t>
  </si>
  <si>
    <t>7,2</t>
  </si>
  <si>
    <t>6,2</t>
  </si>
  <si>
    <t>Устройство подстилающих и выравнивающих слоев оснований из смеси(толщ.0,05м)</t>
  </si>
  <si>
    <t>Устройство оснований толщиной 12 см под тротуары из кирпичного или известнякового щебня/0,13м</t>
  </si>
  <si>
    <t>Устройство подстилающих и выравнивающих слоев оснований из песка (толщ.0,1м)</t>
  </si>
  <si>
    <t xml:space="preserve"> тип 2  Тротуары,дорожки и площадки S=626+26,5=652,5м2, БР 100.20.8 =892 м</t>
  </si>
  <si>
    <t xml:space="preserve"> 6.2.2.1.3 Устройство придомовых тротуаров и площадок изм.24 </t>
  </si>
  <si>
    <t>100 м3 уплотненного грунта</t>
  </si>
  <si>
    <t>Уплотнение грунта пневматическими трамбовками, группа грунтов 1-2</t>
  </si>
  <si>
    <t>01-02-005-1</t>
  </si>
  <si>
    <t>Засыпка траншей и котлованов с перемещением грунта до 5 м бульдозерами мощностью 59 кВт (80 л.с.), группа грунтов 2</t>
  </si>
  <si>
    <t>01-01-033-2</t>
  </si>
  <si>
    <t>Фиксатор решетки стальной стандартный DN100</t>
  </si>
  <si>
    <t>509-0024</t>
  </si>
  <si>
    <t>10,16</t>
  </si>
  <si>
    <t>Решетка чугунная щевелевая РЧЩ Norma Dn100 C250</t>
  </si>
  <si>
    <t>101-7073</t>
  </si>
  <si>
    <t>10,14</t>
  </si>
  <si>
    <t>Решетка штампованная оцинкованная РШО Norma Dn100 А15</t>
  </si>
  <si>
    <t>10,13</t>
  </si>
  <si>
    <t>Грунтовка ГФ-021 красно-коричневая</t>
  </si>
  <si>
    <t>113-0021</t>
  </si>
  <si>
    <t>10,10</t>
  </si>
  <si>
    <t>Болты с гайками и шайбами строительные</t>
  </si>
  <si>
    <t>101-1714</t>
  </si>
  <si>
    <t>10,6</t>
  </si>
  <si>
    <t>1 т конструкций</t>
  </si>
  <si>
    <t>Монтаж лотков, решеток, затворов из полосовой и тонколистовой стали</t>
  </si>
  <si>
    <t>09-06-001-2</t>
  </si>
  <si>
    <t>П.М</t>
  </si>
  <si>
    <t>Ленты стыковые битумно-каучуковые марки "БРИТ-А", размер 50х5 мм</t>
  </si>
  <si>
    <t>101-4924</t>
  </si>
  <si>
    <t>100 п. м шва</t>
  </si>
  <si>
    <t>Гидроизоляция набухающей самоклеящейся лентой горизонтальных швов горизонтальных швов</t>
  </si>
  <si>
    <t>46-08-022-5</t>
  </si>
  <si>
    <t>Герметик 600 мл</t>
  </si>
  <si>
    <t>101-6270</t>
  </si>
  <si>
    <t>Гидроизоляция полиуретановым герметиком без уплотнения пенополиэтиленовым прокладочным шнуром горизонтальных швов</t>
  </si>
  <si>
    <t>46-08-022-1</t>
  </si>
  <si>
    <t>Заглушка торцевая  пластиковая DN100 H120-H180</t>
  </si>
  <si>
    <t>301-7883</t>
  </si>
  <si>
    <t>7,4</t>
  </si>
  <si>
    <t>Лоток водоотводной пластиковый ЛВП Aquastok Norma DN100 H120 с доставкой</t>
  </si>
  <si>
    <t>7,3</t>
  </si>
  <si>
    <t>100 М ПЛИНТУСА</t>
  </si>
  <si>
    <t>Монтаж пластикового лотка</t>
  </si>
  <si>
    <t>09-03-050-1</t>
  </si>
  <si>
    <t>4,8</t>
  </si>
  <si>
    <t>Известь строительная негашеная комовая, сорт I</t>
  </si>
  <si>
    <t>405-0253</t>
  </si>
  <si>
    <t>4,7</t>
  </si>
  <si>
    <t>Бетон тяжелый на гранитном щебне   B25 М350  (в летнее время)</t>
  </si>
  <si>
    <t>БРЛ-2.104</t>
  </si>
  <si>
    <t>4,6</t>
  </si>
  <si>
    <t>4,5</t>
  </si>
  <si>
    <t>Доски обрезные хвойных пород длиной 4-6,5 м, шириной 75-150 мм, толщиной 44 мм и более, III сорта</t>
  </si>
  <si>
    <t>102-0061</t>
  </si>
  <si>
    <t>4,4</t>
  </si>
  <si>
    <t>Рогожа</t>
  </si>
  <si>
    <t>101-1668</t>
  </si>
  <si>
    <t>Проволока горячекатаная в мотках, диаметром 6,3-6,5 мм</t>
  </si>
  <si>
    <t>101-0797</t>
  </si>
  <si>
    <t>100 м3 бетона, бутобетона и железобетона в деле</t>
  </si>
  <si>
    <t>Устройство бетонных фундаментов общего назначения под колонны объемом более 5 м3</t>
  </si>
  <si>
    <t>06-01-001-4</t>
  </si>
  <si>
    <t>Раствор цементный   B3,5 М50  (в летнее время)</t>
  </si>
  <si>
    <t>БРЛ-4.1</t>
  </si>
  <si>
    <t>3,5</t>
  </si>
  <si>
    <t>Рубероид РКП-350</t>
  </si>
  <si>
    <t>101-1742</t>
  </si>
  <si>
    <t>3,4</t>
  </si>
  <si>
    <t>Мастика битумная кровельная горячая</t>
  </si>
  <si>
    <t>101-0594</t>
  </si>
  <si>
    <t>3,3</t>
  </si>
  <si>
    <t>Керосин для технических целей марок КТ-1, КТ-2</t>
  </si>
  <si>
    <t>101-0322</t>
  </si>
  <si>
    <t>Битумы нефтяные строительные марки БН-90/10</t>
  </si>
  <si>
    <t>101-0073</t>
  </si>
  <si>
    <t>100 м2 изолируемой поверхности</t>
  </si>
  <si>
    <t>Гидроизоляция стен, фундаментов горизонтальная оклеечная в 1 слой</t>
  </si>
  <si>
    <t>08-01-003-2</t>
  </si>
  <si>
    <t>Щебень из природного камня для строительных работ марка 400, фракция 20-40 мм</t>
  </si>
  <si>
    <t>408-0023</t>
  </si>
  <si>
    <t>1 м3 основания</t>
  </si>
  <si>
    <t>Устройство основания под фундаменты щебеночного</t>
  </si>
  <si>
    <t>08-01-002-2</t>
  </si>
  <si>
    <t>Разработка грунта в траншеях экскаватором «обратная лопата» с ковшом вместимостью 0,5 (0,5-0,63) м3, в отвал группа грунтов 2</t>
  </si>
  <si>
    <t>01-01-009-14</t>
  </si>
  <si>
    <t xml:space="preserve"> 6.2.3 Водоотводные сооружения изм.24 </t>
  </si>
  <si>
    <t xml:space="preserve"> 6.2.1.3.3 Проезды и площадки внеплощадочные изм.24 </t>
  </si>
  <si>
    <t>Материал</t>
  </si>
  <si>
    <t>Генподрядчика</t>
  </si>
  <si>
    <t xml:space="preserve">Материал </t>
  </si>
  <si>
    <t xml:space="preserve"> 6.1.1.3 Вертикальная планировка АН </t>
  </si>
  <si>
    <t>01-01-030-2</t>
  </si>
  <si>
    <t>Разработка грунта с перемещением до 10 м бульдозерами мощностью 59 кВт (80 л.с.), группа грунтов 2/ грунт планировки территории из выемка в насыпь</t>
  </si>
  <si>
    <t>01-01-030-10</t>
  </si>
  <si>
    <t>При перемещении грунта на каждые последующие 10 м добавлять к расценке 01-01-030-02</t>
  </si>
  <si>
    <t>Разработка грунта с перемещением до 10 м бульдозерами мощностью 59 кВт (80 л.с.), группа грунтов 2/ нарезка корыта в области выемки</t>
  </si>
  <si>
    <t>01-01-013-1</t>
  </si>
  <si>
    <t>Разработка грунта с погрузкой на автомобили-самосвалы экскаваторами с ковшом вместимостью 1 (1-1,2) м3, группа грунтов 1/ вывоз лишнего грунта</t>
  </si>
  <si>
    <t>т03-21-001-3</t>
  </si>
  <si>
    <t>Перевозка грузов I класса автомобилями-самосвалами грузоподъемностью 10 т работающих вне карьера на расстояние до 3 км</t>
  </si>
  <si>
    <t>Разработка грунта с перемещением до 10 м бульдозерами мощностью 59 кВт (80 л.с.), группа грунтов 2 (разравнивание насыпи с формированием корыта)</t>
  </si>
  <si>
    <t>01-02-001-1</t>
  </si>
  <si>
    <t>Уплотнение грунта прицепными катками на пневмоколесном ходу 25 т на первый проход по одному следу при толщине слоя 25 см</t>
  </si>
  <si>
    <t>1000 м3 уплотненного грунта</t>
  </si>
  <si>
    <t>01-02-001-7</t>
  </si>
  <si>
    <t>На каждый последующий проход по одному следу добавлять к расценке 01-02-001-01</t>
  </si>
  <si>
    <t>01-01-036-2</t>
  </si>
  <si>
    <r>
      <t>Планировка площадей бульдозерами мощностью 79 кВт (108 л.с.)</t>
    </r>
    <r>
      <rPr>
        <sz val="8"/>
        <color rgb="FF0000FF"/>
        <rFont val="Arial"/>
        <family val="2"/>
        <charset val="204"/>
      </rPr>
      <t xml:space="preserve">  (Поправка: Прил. 1.12, п.3.81.) </t>
    </r>
  </si>
  <si>
    <t>1000 м2 спланированной поверхности за 1 проход бульдозера</t>
  </si>
  <si>
    <t>Двухкнопочная панель PAC-102</t>
  </si>
  <si>
    <t>509-0559</t>
  </si>
  <si>
    <t>1  ШТ.</t>
  </si>
  <si>
    <t>Ключ или кнопка на панели</t>
  </si>
  <si>
    <t>м10-04-101-10</t>
  </si>
  <si>
    <t>KRX1FXSY - Светодиодная сигнальная лампа с желтым плафоном, электропитание 24/230 В, со встроенной антенной 433,92 МГц</t>
  </si>
  <si>
    <t>509-1428</t>
  </si>
  <si>
    <t>14,2</t>
  </si>
  <si>
    <t>101-1977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</si>
  <si>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</t>
  </si>
  <si>
    <t>м08-01-081-1</t>
  </si>
  <si>
    <t>Кронштейн для крепления сигнальной лампы KRX к вертикальной поверхности</t>
  </si>
  <si>
    <t>509-1018</t>
  </si>
  <si>
    <t>Стойка для ф/элементов с фланцем 0,5 м черная</t>
  </si>
  <si>
    <t>509-0230</t>
  </si>
  <si>
    <t>ОБОРУДОВАНИЕ:
DIR10 - Фотоэлементы / передатчик, приемник / накладные, дальность 10 м  (001DIR10)</t>
  </si>
  <si>
    <t>509-4820</t>
  </si>
  <si>
    <t>1 КОМПЛ.</t>
  </si>
  <si>
    <t>Устройство оптико-(фото)электрическое, комплект преобразователей (излучатель, фотоприемник)</t>
  </si>
  <si>
    <t>м10-08-003-7</t>
  </si>
  <si>
    <t>12,5</t>
  </si>
  <si>
    <t>TW2EE - Брелок-передатчик 2-х канальный 433.92 МГц. Функция KEY CODE (001TW2EE)</t>
  </si>
  <si>
    <t>509-1945</t>
  </si>
  <si>
    <t>12,4</t>
  </si>
  <si>
    <t>10 шт.</t>
  </si>
  <si>
    <t>AF43S - Плата-радиоприемник 433.92 МГц (001AF43S)</t>
  </si>
  <si>
    <t>502-0629</t>
  </si>
  <si>
    <t>12,3</t>
  </si>
  <si>
    <t>100 шт.</t>
  </si>
  <si>
    <t>SFHD-25-50 - Кабель нагревательный со встроенным термостатом универсальный</t>
  </si>
  <si>
    <t>509-0148</t>
  </si>
  <si>
    <t>Прибор или аппарат</t>
  </si>
  <si>
    <t>м08-03-575-1</t>
  </si>
  <si>
    <t>ZF1N - Блок управления (002ZF1N)</t>
  </si>
  <si>
    <t>509-6782</t>
  </si>
  <si>
    <t>10,5</t>
  </si>
  <si>
    <t>Болты с гайками и шайбами оцинкованные, диаметр 20 мм</t>
  </si>
  <si>
    <t>101-2063</t>
  </si>
  <si>
    <t>10,4</t>
  </si>
  <si>
    <t>Болты с гайками и шайбами оцинкованные, диаметр 6 мм</t>
  </si>
  <si>
    <t>101-2036</t>
  </si>
  <si>
    <t>10,3</t>
  </si>
  <si>
    <t>Конструкции для установки исполнительных механизмов, устанавливаемые на полу, масса до 20 кг</t>
  </si>
  <si>
    <t>м11-01-002-4</t>
  </si>
  <si>
    <t>ОБОРУДОВАНИЕ:
A3000A - Привод 230 В линейный самоблокирующийся (001A3000A)</t>
  </si>
  <si>
    <t>Механизм исполнительный, масса до 20 кг</t>
  </si>
  <si>
    <t>м11-05-001-1</t>
  </si>
  <si>
    <t>Автоматика</t>
  </si>
  <si>
    <t>Бетон тяжелый на гранитном щебне   B20 W6 F200 М250 В6 Ф200  (в летнее время)/B15 W6 F200</t>
  </si>
  <si>
    <t>БРЛ-2.82</t>
  </si>
  <si>
    <t>Ворота распашные под автоматику серии PROM-UM: HxW 2000x4000 (оси столбов 4100, профиль 100х100х4мм), заполнение BARS, столбы с регулируемыми петлями, под бетонирование (Вариант исполнения: привод 3000A; Цвет: Серый RAL 7016 (Anthrazitgrau))</t>
  </si>
  <si>
    <t>Устройство ворот распашных с установкой столбов металлических</t>
  </si>
  <si>
    <t>07-01-055-1</t>
  </si>
  <si>
    <t>Калитка серии PROM BARS: HxW 2000х1500 мм, под бетонирование, замок CISA, рег. петли (Анти.корр защита горячецинкованное сырье 100-275 г/м2+ полимер 60-100 мкм; Исполнение стандарт; Цвет Серый RAL 7016 (Anthrazitgrau))</t>
  </si>
  <si>
    <t>Устройство калиток без установки столбов при металлических оградах и оградах из панелей</t>
  </si>
  <si>
    <t>07-01-055-9</t>
  </si>
  <si>
    <t>Комплект метизов для крепления ТЕХОГРАДЫ (4)</t>
  </si>
  <si>
    <t>5,4</t>
  </si>
  <si>
    <t>Комплект монтажных скоб ТЕХОГРАДЫ (4 шт) (для угловых столбов) (Антикорр защита: горячецинкованный прокат 100-275 г/м2+ полимер 60-100 мкм; Вариант исполнения: стандарт; Цвет: Серый RAL 7016 (Anthrazitgrau))</t>
  </si>
  <si>
    <t>Комплект монтажных скоб ТЕХОГРАДЫ (4 шт) (Антикорр защита: горячецинкованный прокат 100-275 г/м2+ полимер 60-100 мкм; Вариант исполнения: стандарт; Цвет: Серый RAL 7016 (Anthrazitgrau))</t>
  </si>
  <si>
    <t>Панель ПРЕГРАДЫ серии УНИВЕРСАЛЬНЫЙ: (HxW) 2000x2500 мм, шаг заполнения 125 мм,  (направляющих лаг 40х40х1,5 - 2 шт.,  профиль заполнения 20х20х1,5 - 19 шт.) (Антикорр. защита: оцинкованный профиль 100-275 г/м2+ полимер 60-100 мкм; Вариант исполнения: стандарт; Цвет: Серый RAL 7016 (Anthrazitgrau))</t>
  </si>
  <si>
    <t>10 панелей</t>
  </si>
  <si>
    <t>Устройство заграждений из готовых металлических решетчатых панелей высотой до 2 м</t>
  </si>
  <si>
    <t>09-08-002-5</t>
  </si>
  <si>
    <t>Столб ограждения : профиль 60x60x2 мм, L= 3000 мм, под бетонирование (Антикорр. защита: горячецинкованный прокат 100-275 г/м2+ полимер 60-100 мкм; Вариант исполнение: резьбовые отверстия (термосверление) под винт; Цвет: Серый RAL 7016 (Anthrazitgrau))</t>
  </si>
  <si>
    <t>Установка стальных конструкций, остающихся в теле бетона</t>
  </si>
  <si>
    <t>06-01-015-6</t>
  </si>
  <si>
    <t>Устройство фундаментов-столбов бетонных</t>
  </si>
  <si>
    <t>06-01-001-13</t>
  </si>
  <si>
    <r>
      <t>Разработка грунта вручную в траншеях глубиной до 2 м без креплений с откосами, группа грунтов 2/доработка</t>
    </r>
    <r>
      <rPr>
        <sz val="8"/>
        <color rgb="FF0000FF"/>
        <rFont val="Arial"/>
        <family val="2"/>
        <charset val="204"/>
      </rPr>
      <t xml:space="preserve">  (Поправка: Прил. 1.12, п.3.187.) </t>
    </r>
  </si>
  <si>
    <t>100 ям</t>
  </si>
  <si>
    <t>Бурение ям глубиной до 2 м бурильно-крановыми машинами на тракторе, группа грунтов 2</t>
  </si>
  <si>
    <t>01-02-031-2</t>
  </si>
  <si>
    <t xml:space="preserve"> 6.1.5.3 Ограждение территории изм.24 </t>
  </si>
  <si>
    <t>Дополнительные знаки безопасности</t>
  </si>
  <si>
    <t>101-4308</t>
  </si>
  <si>
    <t>6,4</t>
  </si>
  <si>
    <t>Знаки дорожные на оцинкованной подоснове со световозвращающей пленкой дополнительной информации, размером 350х700 мм, тип 8.1.1, 8.1.3-8.12, 8.14-8.21.3(Знак дорожный 8.17 "инвалиды" по ГОСТ Р52589-2004)</t>
  </si>
  <si>
    <t>6,3</t>
  </si>
  <si>
    <t>100 знаков</t>
  </si>
  <si>
    <t>При установке дополнительных щитков добавлять к расценкам таблиц c 27-09-008 по 27-09-011</t>
  </si>
  <si>
    <t>27-09-012-1</t>
  </si>
  <si>
    <t>Знаки запрещение (прочие опасности или опасные действия) Р21</t>
  </si>
  <si>
    <t>101-4298</t>
  </si>
  <si>
    <t>5,6</t>
  </si>
  <si>
    <t>Знаки дорожные на оцинкованной подоснове со световозвращающей пленкой информационные, размером 700x700 мм, тип 6.2, 6.3.1, 6.3.2, 6.4-6.7, 6.8.1-6.8.3(Знак дорожный 6.4 "парковка(парковочное место)" по ГОСТ Р52589-2004)</t>
  </si>
  <si>
    <t>5,5</t>
  </si>
  <si>
    <t>Стойки дорожные СКМ 1.3</t>
  </si>
  <si>
    <t>101-7021</t>
  </si>
  <si>
    <t>Краски цветные, готовые к применению для внутренних работ МА-25 розово-бежевая, светло-бежевая, светло-серая</t>
  </si>
  <si>
    <t>1 т стоек</t>
  </si>
  <si>
    <t>Установка дорожных знаков на сборных железобетонных фундаментах и металлических стойках массой до 25 кг</t>
  </si>
  <si>
    <t>27-09-009-1</t>
  </si>
  <si>
    <t>Краска фасадная желтая</t>
  </si>
  <si>
    <t>Разметка проезжей части краской сплошной линией шириной 0,4 м/1.14.1</t>
  </si>
  <si>
    <t>Краска фасадная</t>
  </si>
  <si>
    <t>Разметка проезжей части краской сплошной линией шириной 0,4 м/1.16.1</t>
  </si>
  <si>
    <t>1,1</t>
  </si>
  <si>
    <t>Разметка проезжей части краской сплошной линией шириной 0,1 м</t>
  </si>
  <si>
    <t>27-09-016-1</t>
  </si>
  <si>
    <t>Технические средства организации дорожного движения</t>
  </si>
  <si>
    <t xml:space="preserve"> 6.2.1.2.3 Разметка стоянок и  монтаж дорожных знаков изм.24 </t>
  </si>
  <si>
    <t xml:space="preserve"> 6.2.2.2.3 Разметка спортивных площадок (стритбольная площадка) изм. 24 </t>
  </si>
  <si>
    <t>Краска полиуретановая двухкомпонентная белого цвета</t>
  </si>
  <si>
    <t>113-0725</t>
  </si>
  <si>
    <t>м</t>
  </si>
  <si>
    <t>Лента трафаретная химостойкая шириной 100 мм</t>
  </si>
  <si>
    <t>101-2782</t>
  </si>
  <si>
    <t>10 м2 разметки</t>
  </si>
  <si>
    <t>Нанесение линии поперечной дорожной разметки холодным пластиком со световозвращающими элементами вручную с применением трафаретной самоклеящейся ленты</t>
  </si>
  <si>
    <t>27-09-031-1</t>
  </si>
  <si>
    <t>Подрядчика</t>
  </si>
  <si>
    <t xml:space="preserve"> 6.1.2.3 Устройство озеленения изм. 24 (в т.ч. внепл. благ.) </t>
  </si>
  <si>
    <t xml:space="preserve"> Озеленение</t>
  </si>
  <si>
    <t>01-01-013-13</t>
  </si>
  <si>
    <t>Разработка грунта с погрузкой на автомобили-самосвалы экскаваторами с ковшом вместимостью 0,5 (0,5-0,63) м3, группа грунтов 1/привоз растительного грунта)</t>
  </si>
  <si>
    <t>Работы выполненные с нарушением требований руководящих документов (СП, СНиП, ГОСТ, РД) исправляются за счет подрядчика и дополнительной оплате не подлежат. При наличии замечаний со стороны отдела технического надзора, они устраняются за свой счет, своими материалами, либо материалами генподрядчика с компенсацией стоимости данных материалов. Дополнительной оплате не подлежат.</t>
  </si>
  <si>
    <t>Подрядчик обеспечивает во время проведения работ соблюдение требований пожарной безопасности, техники безопасности, охраны труда и производственной санитарии на объекте.</t>
  </si>
  <si>
    <t>В процессе работы ведение общего журнала работ, оформление актов освидетельствования скрытых работ в соответствии с требованиями СП и РД</t>
  </si>
  <si>
    <t>Наличие необходимых документов для выполнения данного вида работ.  Наличие СРО не обязательно.</t>
  </si>
  <si>
    <t>свидетельство о допуске к ведению работ (СРО) не  обязательно;</t>
  </si>
  <si>
    <t>Ответственный: Инженер ПТС ПТГ</t>
  </si>
  <si>
    <t>А.В.Зубарёва</t>
  </si>
  <si>
    <t>Генподрядчик осуществляет необходимую для строительства объекта поставку стороительных материалов,  в соответвии с перечнем , указанным в техническом задании. Остальные материалы, в т.ч. сопутствующие, инструменты, оснастка, оборудование, расходники   и т.д.  - подрядчика .</t>
  </si>
  <si>
    <t>Сроки производства работ :            с  даты заключения договора по 30.07.2025г.</t>
  </si>
  <si>
    <t>Бетонные плитки ООО "Оси", Старый город (составная 3 элемента), темно-серая, 60 мм</t>
  </si>
  <si>
    <t>403-8719</t>
  </si>
  <si>
    <t>Устройство покрытий из тротуарной плитки, количество плитки при укладке на 1 м2 40 шт.</t>
  </si>
  <si>
    <t>Добавить:</t>
  </si>
  <si>
    <t>Исключить из лср 6.2.2.1.3 строки 65-67</t>
  </si>
  <si>
    <t>Устройство бетонных плитных тротуаров с заполнением швов цементным раствором</t>
  </si>
  <si>
    <t>Исключить из лср 6.2.2.1.3 строки 7,9,10 :</t>
  </si>
  <si>
    <t xml:space="preserve"> 6.2.2.1.4 Устройство придомовых тротуаров и площадок изм.28 доп. 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</si>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</sst>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6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14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7"/>
      <name val="Arial"/>
      <family val="2"/>
      <charset val="204"/>
    </font>
    <font>
      <b/>
      <sz val="7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rgb="FFFFFFFF"/>
      <name val="Arial"/>
      <family val="2"/>
      <charset val="204"/>
    </font>
    <font>
      <b/>
      <sz val="10"/>
      <name val="Arial"/>
      <family val="2"/>
      <charset val="204"/>
    </font>
    <font>
      <sz val="6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b/>
      <u/>
      <sz val="10"/>
      <name val="Arial"/>
      <family val="2"/>
      <charset val="204"/>
    </font>
    <font>
      <b/>
      <sz val="9"/>
      <name val="Arial"/>
      <family val="2"/>
      <charset val="204"/>
    </font>
    <font>
      <b/>
      <i/>
      <u/>
      <sz val="9"/>
      <name val="Arial"/>
      <family val="2"/>
      <charset val="204"/>
    </font>
    <font>
      <b/>
      <i/>
      <sz val="9"/>
      <color rgb="FFFFFFFF"/>
      <name val="Arial"/>
      <family val="2"/>
      <charset val="204"/>
    </font>
    <font>
      <sz val="7"/>
      <color rgb="FF0000FF"/>
      <name val="Arial"/>
      <family val="2"/>
      <charset val="204"/>
    </font>
    <font>
      <sz val="9"/>
      <color rgb="FF800000"/>
      <name val="Arial"/>
      <family val="2"/>
      <charset val="204"/>
    </font>
    <font>
      <sz val="10"/>
      <color rgb="FF0000FF"/>
      <name val="Arial"/>
      <family val="2"/>
      <charset val="204"/>
    </font>
    <font>
      <sz val="8"/>
      <color rgb="FF0000FF"/>
      <name val="Arial"/>
      <family val="2"/>
      <charset val="204"/>
    </font>
    <font>
      <sz val="9"/>
      <color rgb="FF0000FF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color rgb="FFFF0000"/>
      <name val="Arial"/>
      <family val="2"/>
      <charset val="204"/>
    </font>
    <font>
      <i/>
      <sz val="10"/>
      <color rgb="FF000080"/>
      <name val="Arial"/>
      <family val="2"/>
      <charset val="204"/>
    </font>
    <font>
      <sz val="10"/>
      <color rgb="FF800000"/>
      <name val="Arial"/>
      <family val="2"/>
      <charset val="204"/>
    </font>
    <font>
      <sz val="10"/>
      <color rgb="FF008000"/>
      <name val="Arial"/>
      <family val="2"/>
      <charset val="204"/>
    </font>
    <font>
      <sz val="10"/>
      <color rgb="FFFF00FF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8000"/>
      <name val="Arial"/>
      <family val="2"/>
      <charset val="204"/>
    </font>
    <font>
      <b/>
      <i/>
      <u/>
      <sz val="11"/>
      <color rgb="FF00408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9"/>
      <color rgb="FF80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B0F0"/>
      <name val="Arial Narrow"/>
      <family val="2"/>
      <charset val="204"/>
    </font>
    <font>
      <sz val="11"/>
      <name val="Arial Narrow"/>
      <family val="2"/>
      <charset val="204"/>
    </font>
    <font>
      <b/>
      <sz val="14"/>
      <name val="Arial Narrow"/>
      <family val="2"/>
      <charset val="204"/>
    </font>
    <font>
      <sz val="14"/>
      <name val="Arial Narrow"/>
      <family val="2"/>
      <charset val="204"/>
    </font>
    <font>
      <b/>
      <sz val="12"/>
      <name val="Arial"/>
      <family val="2"/>
      <charset val="204"/>
    </font>
    <font>
      <b/>
      <sz val="11"/>
      <name val="Arial Narrow"/>
      <family val="2"/>
      <charset val="204"/>
    </font>
    <font>
      <u/>
      <sz val="11"/>
      <name val="Arial Narrow"/>
      <family val="2"/>
      <charset val="204"/>
    </font>
    <font>
      <b/>
      <u/>
      <sz val="11"/>
      <name val="Arial Narrow"/>
      <family val="2"/>
      <charset val="204"/>
    </font>
    <font>
      <b/>
      <sz val="11"/>
      <color rgb="FF00B0F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rgb="FF00B0F0"/>
      <name val="Arial Narrow"/>
      <family val="2"/>
      <charset val="204"/>
    </font>
    <font>
      <b/>
      <sz val="7"/>
      <color rgb="FF00B0F0"/>
      <name val="Arial Narrow"/>
      <family val="2"/>
      <charset val="204"/>
    </font>
    <font>
      <b/>
      <sz val="11"/>
      <name val="Arial"/>
      <family val="2"/>
      <charset val="204"/>
    </font>
    <font>
      <sz val="8"/>
      <name val="Arial Narrow"/>
      <family val="2"/>
      <charset val="204"/>
    </font>
    <font>
      <b/>
      <u/>
      <sz val="9"/>
      <name val="Arial"/>
      <family val="2"/>
      <charset val="204"/>
    </font>
    <font>
      <sz val="8"/>
      <color rgb="FF008000"/>
      <name val="Arial"/>
      <family val="2"/>
      <charset val="204"/>
    </font>
    <font>
      <sz val="9"/>
      <color rgb="FFFF00FF"/>
      <name val="Arial"/>
      <family val="2"/>
      <charset val="204"/>
    </font>
    <font>
      <sz val="8"/>
      <color rgb="FFFF00FF"/>
      <name val="Arial"/>
      <family val="2"/>
      <charset val="204"/>
    </font>
    <font>
      <b/>
      <sz val="11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6" fillId="0" borderId="0"/>
    <xf numFmtId="0" fontId="11" fillId="0" borderId="0"/>
  </cellStyleXfs>
  <cellXfs count="4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0" fontId="17" fillId="0" borderId="0" xfId="0" applyFont="1"/>
    <xf numFmtId="0" fontId="11" fillId="0" borderId="0" xfId="0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wrapText="1"/>
    </xf>
    <xf numFmtId="0" fontId="14" fillId="0" borderId="2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49" fontId="13" fillId="0" borderId="0" xfId="0" applyNumberFormat="1" applyFont="1" applyAlignment="1">
      <alignment wrapText="1"/>
    </xf>
    <xf numFmtId="14" fontId="0" fillId="0" borderId="0" xfId="0" applyNumberFormat="1"/>
    <xf numFmtId="0" fontId="0" fillId="0" borderId="4" xfId="0" applyBorder="1"/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0" xfId="0" applyFont="1"/>
    <xf numFmtId="49" fontId="15" fillId="0" borderId="12" xfId="0" applyNumberFormat="1" applyFont="1" applyBorder="1" applyAlignment="1">
      <alignment horizontal="center" vertical="center"/>
    </xf>
    <xf numFmtId="14" fontId="15" fillId="0" borderId="1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wrapText="1"/>
    </xf>
    <xf numFmtId="0" fontId="19" fillId="0" borderId="0" xfId="0" applyFont="1" applyAlignment="1">
      <alignment horizontal="right" shrinkToFit="1"/>
    </xf>
    <xf numFmtId="4" fontId="13" fillId="0" borderId="0" xfId="0" applyNumberFormat="1" applyFont="1" applyAlignment="1">
      <alignment horizontal="right" shrinkToFit="1"/>
    </xf>
    <xf numFmtId="4" fontId="12" fillId="0" borderId="0" xfId="0" applyNumberFormat="1" applyFont="1" applyAlignment="1">
      <alignment horizontal="right" shrinkToFit="1"/>
    </xf>
    <xf numFmtId="0" fontId="22" fillId="0" borderId="13" xfId="0" applyFont="1" applyBorder="1" applyAlignment="1">
      <alignment horizontal="center" wrapText="1"/>
    </xf>
    <xf numFmtId="0" fontId="0" fillId="0" borderId="19" xfId="0" applyBorder="1"/>
    <xf numFmtId="0" fontId="25" fillId="0" borderId="0" xfId="0" applyFont="1"/>
    <xf numFmtId="0" fontId="26" fillId="0" borderId="0" xfId="0" applyFont="1" applyAlignment="1">
      <alignment wrapText="1"/>
    </xf>
    <xf numFmtId="0" fontId="12" fillId="0" borderId="24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right" wrapText="1"/>
    </xf>
    <xf numFmtId="0" fontId="22" fillId="0" borderId="23" xfId="0" applyFont="1" applyBorder="1" applyAlignment="1">
      <alignment horizontal="right" shrinkToFit="1"/>
    </xf>
    <xf numFmtId="4" fontId="22" fillId="0" borderId="23" xfId="0" applyNumberFormat="1" applyFont="1" applyBorder="1" applyAlignment="1">
      <alignment horizontal="right" shrinkToFit="1"/>
    </xf>
    <xf numFmtId="3" fontId="24" fillId="0" borderId="23" xfId="0" applyNumberFormat="1" applyFont="1" applyBorder="1" applyAlignment="1">
      <alignment horizontal="right" shrinkToFit="1"/>
    </xf>
    <xf numFmtId="0" fontId="28" fillId="0" borderId="23" xfId="0" applyFont="1" applyBorder="1" applyAlignment="1">
      <alignment horizontal="right" shrinkToFit="1"/>
    </xf>
    <xf numFmtId="3" fontId="24" fillId="0" borderId="25" xfId="0" applyNumberFormat="1" applyFont="1" applyBorder="1" applyAlignment="1">
      <alignment horizontal="right" shrinkToFit="1"/>
    </xf>
    <xf numFmtId="49" fontId="12" fillId="0" borderId="23" xfId="0" applyNumberFormat="1" applyFont="1" applyBorder="1" applyAlignment="1">
      <alignment horizontal="left" vertical="top" wrapText="1"/>
    </xf>
    <xf numFmtId="49" fontId="27" fillId="0" borderId="23" xfId="0" applyNumberFormat="1" applyFont="1" applyBorder="1" applyAlignment="1">
      <alignment horizontal="left" vertical="top" wrapText="1" shrinkToFit="1"/>
    </xf>
    <xf numFmtId="0" fontId="0" fillId="0" borderId="10" xfId="0" applyBorder="1"/>
    <xf numFmtId="0" fontId="0" fillId="0" borderId="26" xfId="0" applyBorder="1"/>
    <xf numFmtId="0" fontId="0" fillId="0" borderId="27" xfId="0" applyBorder="1"/>
    <xf numFmtId="0" fontId="30" fillId="0" borderId="10" xfId="0" applyFont="1" applyBorder="1" applyAlignment="1">
      <alignment horizontal="left" vertical="top" shrinkToFit="1"/>
    </xf>
    <xf numFmtId="0" fontId="0" fillId="0" borderId="28" xfId="0" applyBorder="1"/>
    <xf numFmtId="0" fontId="0" fillId="0" borderId="15" xfId="0" applyBorder="1"/>
    <xf numFmtId="0" fontId="12" fillId="0" borderId="15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right" wrapText="1"/>
    </xf>
    <xf numFmtId="0" fontId="22" fillId="0" borderId="28" xfId="0" applyFont="1" applyBorder="1" applyAlignment="1">
      <alignment horizontal="right" shrinkToFit="1"/>
    </xf>
    <xf numFmtId="4" fontId="22" fillId="0" borderId="28" xfId="0" applyNumberFormat="1" applyFont="1" applyBorder="1" applyAlignment="1">
      <alignment horizontal="right" shrinkToFit="1"/>
    </xf>
    <xf numFmtId="0" fontId="31" fillId="0" borderId="28" xfId="0" applyFont="1" applyBorder="1" applyAlignment="1">
      <alignment horizontal="left" shrinkToFit="1"/>
    </xf>
    <xf numFmtId="3" fontId="22" fillId="0" borderId="28" xfId="0" applyNumberFormat="1" applyFont="1" applyBorder="1" applyAlignment="1">
      <alignment horizontal="right" shrinkToFit="1"/>
    </xf>
    <xf numFmtId="0" fontId="28" fillId="0" borderId="28" xfId="0" applyFont="1" applyBorder="1" applyAlignment="1">
      <alignment horizontal="right" shrinkToFit="1"/>
    </xf>
    <xf numFmtId="3" fontId="22" fillId="0" borderId="29" xfId="0" applyNumberFormat="1" applyFont="1" applyBorder="1" applyAlignment="1">
      <alignment horizontal="right" shrinkToFit="1"/>
    </xf>
    <xf numFmtId="4" fontId="0" fillId="0" borderId="0" xfId="0" applyNumberFormat="1"/>
    <xf numFmtId="0" fontId="32" fillId="0" borderId="15" xfId="0" applyFont="1" applyBorder="1" applyAlignment="1">
      <alignment horizontal="left" vertical="top" wrapText="1"/>
    </xf>
    <xf numFmtId="0" fontId="32" fillId="0" borderId="28" xfId="0" applyFont="1" applyBorder="1" applyAlignment="1">
      <alignment horizontal="left" vertical="top" wrapText="1"/>
    </xf>
    <xf numFmtId="0" fontId="32" fillId="0" borderId="28" xfId="0" applyFont="1" applyBorder="1" applyAlignment="1">
      <alignment horizontal="right" wrapText="1"/>
    </xf>
    <xf numFmtId="0" fontId="33" fillId="0" borderId="28" xfId="0" applyFont="1" applyBorder="1" applyAlignment="1">
      <alignment horizontal="right" shrinkToFit="1"/>
    </xf>
    <xf numFmtId="4" fontId="33" fillId="0" borderId="28" xfId="0" applyNumberFormat="1" applyFont="1" applyBorder="1" applyAlignment="1">
      <alignment horizontal="left" shrinkToFit="1"/>
    </xf>
    <xf numFmtId="0" fontId="33" fillId="0" borderId="28" xfId="0" applyFont="1" applyBorder="1" applyAlignment="1">
      <alignment horizontal="left" shrinkToFit="1"/>
    </xf>
    <xf numFmtId="4" fontId="33" fillId="0" borderId="28" xfId="0" applyNumberFormat="1" applyFont="1" applyBorder="1" applyAlignment="1">
      <alignment horizontal="right" shrinkToFit="1"/>
    </xf>
    <xf numFmtId="3" fontId="33" fillId="0" borderId="28" xfId="0" applyNumberFormat="1" applyFont="1" applyBorder="1" applyAlignment="1">
      <alignment horizontal="right" shrinkToFit="1"/>
    </xf>
    <xf numFmtId="3" fontId="33" fillId="0" borderId="29" xfId="0" applyNumberFormat="1" applyFont="1" applyBorder="1" applyAlignment="1">
      <alignment horizontal="right" shrinkToFit="1"/>
    </xf>
    <xf numFmtId="9" fontId="33" fillId="0" borderId="28" xfId="0" applyNumberFormat="1" applyFont="1" applyBorder="1" applyAlignment="1">
      <alignment horizontal="right" shrinkToFit="1"/>
    </xf>
    <xf numFmtId="0" fontId="18" fillId="0" borderId="28" xfId="0" applyFont="1" applyBorder="1" applyAlignment="1">
      <alignment vertical="top" shrinkToFit="1"/>
    </xf>
    <xf numFmtId="0" fontId="18" fillId="0" borderId="15" xfId="0" applyFont="1" applyBorder="1" applyAlignment="1">
      <alignment vertical="top" shrinkToFit="1"/>
    </xf>
    <xf numFmtId="0" fontId="32" fillId="0" borderId="16" xfId="0" applyFont="1" applyBorder="1" applyAlignment="1">
      <alignment horizontal="left" vertical="top" wrapText="1"/>
    </xf>
    <xf numFmtId="0" fontId="32" fillId="0" borderId="30" xfId="0" applyFont="1" applyBorder="1" applyAlignment="1">
      <alignment horizontal="left" vertical="top" wrapText="1"/>
    </xf>
    <xf numFmtId="0" fontId="32" fillId="0" borderId="30" xfId="0" applyFont="1" applyBorder="1" applyAlignment="1">
      <alignment horizontal="right" wrapText="1"/>
    </xf>
    <xf numFmtId="0" fontId="33" fillId="0" borderId="30" xfId="0" applyFont="1" applyBorder="1" applyAlignment="1">
      <alignment horizontal="right" shrinkToFit="1"/>
    </xf>
    <xf numFmtId="4" fontId="33" fillId="0" borderId="30" xfId="0" applyNumberFormat="1" applyFont="1" applyBorder="1" applyAlignment="1">
      <alignment horizontal="left" shrinkToFit="1"/>
    </xf>
    <xf numFmtId="0" fontId="33" fillId="0" borderId="30" xfId="0" applyFont="1" applyBorder="1" applyAlignment="1">
      <alignment horizontal="left" shrinkToFit="1"/>
    </xf>
    <xf numFmtId="4" fontId="33" fillId="0" borderId="30" xfId="0" applyNumberFormat="1" applyFont="1" applyBorder="1" applyAlignment="1">
      <alignment horizontal="right" shrinkToFit="1"/>
    </xf>
    <xf numFmtId="3" fontId="33" fillId="0" borderId="30" xfId="0" applyNumberFormat="1" applyFont="1" applyBorder="1" applyAlignment="1">
      <alignment horizontal="right" shrinkToFit="1"/>
    </xf>
    <xf numFmtId="9" fontId="33" fillId="0" borderId="30" xfId="0" applyNumberFormat="1" applyFont="1" applyBorder="1" applyAlignment="1">
      <alignment horizontal="right" shrinkToFit="1"/>
    </xf>
    <xf numFmtId="3" fontId="33" fillId="0" borderId="31" xfId="0" applyNumberFormat="1" applyFont="1" applyBorder="1" applyAlignment="1">
      <alignment horizontal="right" shrinkToFit="1"/>
    </xf>
    <xf numFmtId="0" fontId="0" fillId="0" borderId="5" xfId="0" applyBorder="1"/>
    <xf numFmtId="0" fontId="12" fillId="0" borderId="34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right" wrapText="1"/>
    </xf>
    <xf numFmtId="0" fontId="22" fillId="0" borderId="6" xfId="0" applyFont="1" applyBorder="1" applyAlignment="1">
      <alignment horizontal="right" shrinkToFit="1"/>
    </xf>
    <xf numFmtId="4" fontId="22" fillId="0" borderId="6" xfId="0" applyNumberFormat="1" applyFont="1" applyBorder="1" applyAlignment="1">
      <alignment horizontal="right" shrinkToFit="1"/>
    </xf>
    <xf numFmtId="3" fontId="24" fillId="0" borderId="6" xfId="0" applyNumberFormat="1" applyFont="1" applyBorder="1" applyAlignment="1">
      <alignment horizontal="right" shrinkToFit="1"/>
    </xf>
    <xf numFmtId="0" fontId="28" fillId="0" borderId="6" xfId="0" applyFont="1" applyBorder="1" applyAlignment="1">
      <alignment horizontal="right" shrinkToFit="1"/>
    </xf>
    <xf numFmtId="3" fontId="24" fillId="0" borderId="35" xfId="0" applyNumberFormat="1" applyFont="1" applyBorder="1" applyAlignment="1">
      <alignment horizontal="right" shrinkToFit="1"/>
    </xf>
    <xf numFmtId="49" fontId="12" fillId="0" borderId="6" xfId="0" applyNumberFormat="1" applyFont="1" applyBorder="1" applyAlignment="1">
      <alignment horizontal="left" vertical="top" wrapText="1"/>
    </xf>
    <xf numFmtId="49" fontId="27" fillId="0" borderId="6" xfId="0" applyNumberFormat="1" applyFont="1" applyBorder="1" applyAlignment="1">
      <alignment horizontal="left" vertical="top" wrapText="1" shrinkToFit="1"/>
    </xf>
    <xf numFmtId="0" fontId="12" fillId="0" borderId="16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right" wrapText="1"/>
    </xf>
    <xf numFmtId="0" fontId="22" fillId="0" borderId="30" xfId="0" applyFont="1" applyBorder="1" applyAlignment="1">
      <alignment horizontal="right" shrinkToFit="1"/>
    </xf>
    <xf numFmtId="4" fontId="22" fillId="0" borderId="30" xfId="0" applyNumberFormat="1" applyFont="1" applyBorder="1" applyAlignment="1">
      <alignment horizontal="right" shrinkToFit="1"/>
    </xf>
    <xf numFmtId="0" fontId="31" fillId="0" borderId="30" xfId="0" applyFont="1" applyBorder="1" applyAlignment="1">
      <alignment horizontal="left" shrinkToFit="1"/>
    </xf>
    <xf numFmtId="3" fontId="22" fillId="0" borderId="30" xfId="0" applyNumberFormat="1" applyFont="1" applyBorder="1" applyAlignment="1">
      <alignment horizontal="right" shrinkToFit="1"/>
    </xf>
    <xf numFmtId="0" fontId="28" fillId="0" borderId="30" xfId="0" applyFont="1" applyBorder="1" applyAlignment="1">
      <alignment horizontal="right" shrinkToFit="1"/>
    </xf>
    <xf numFmtId="3" fontId="22" fillId="0" borderId="31" xfId="0" applyNumberFormat="1" applyFont="1" applyBorder="1" applyAlignment="1">
      <alignment horizontal="right" shrinkToFit="1"/>
    </xf>
    <xf numFmtId="0" fontId="12" fillId="0" borderId="26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right" wrapText="1"/>
    </xf>
    <xf numFmtId="0" fontId="22" fillId="0" borderId="10" xfId="0" applyFont="1" applyBorder="1" applyAlignment="1">
      <alignment horizontal="right" shrinkToFit="1"/>
    </xf>
    <xf numFmtId="4" fontId="22" fillId="0" borderId="10" xfId="0" applyNumberFormat="1" applyFont="1" applyBorder="1" applyAlignment="1">
      <alignment horizontal="right" shrinkToFit="1"/>
    </xf>
    <xf numFmtId="0" fontId="31" fillId="0" borderId="10" xfId="0" applyFont="1" applyBorder="1" applyAlignment="1">
      <alignment horizontal="left" shrinkToFit="1"/>
    </xf>
    <xf numFmtId="3" fontId="22" fillId="0" borderId="10" xfId="0" applyNumberFormat="1" applyFont="1" applyBorder="1" applyAlignment="1">
      <alignment horizontal="right" shrinkToFit="1"/>
    </xf>
    <xf numFmtId="0" fontId="28" fillId="0" borderId="10" xfId="0" applyFont="1" applyBorder="1" applyAlignment="1">
      <alignment horizontal="right" shrinkToFit="1"/>
    </xf>
    <xf numFmtId="3" fontId="22" fillId="0" borderId="27" xfId="0" applyNumberFormat="1" applyFont="1" applyBorder="1" applyAlignment="1">
      <alignment horizontal="right" shrinkToFit="1"/>
    </xf>
    <xf numFmtId="4" fontId="12" fillId="0" borderId="30" xfId="0" applyNumberFormat="1" applyFont="1" applyBorder="1" applyAlignment="1">
      <alignment horizontal="right" vertical="top" shrinkToFit="1"/>
    </xf>
    <xf numFmtId="0" fontId="0" fillId="0" borderId="19" xfId="0" applyBorder="1" applyAlignment="1">
      <alignment shrinkToFit="1"/>
    </xf>
    <xf numFmtId="0" fontId="18" fillId="0" borderId="19" xfId="0" applyFont="1" applyBorder="1" applyAlignment="1">
      <alignment shrinkToFit="1"/>
    </xf>
    <xf numFmtId="3" fontId="18" fillId="0" borderId="19" xfId="0" applyNumberFormat="1" applyFont="1" applyBorder="1" applyAlignment="1">
      <alignment shrinkToFit="1"/>
    </xf>
    <xf numFmtId="0" fontId="34" fillId="0" borderId="0" xfId="0" applyFont="1"/>
    <xf numFmtId="4" fontId="11" fillId="0" borderId="0" xfId="0" applyNumberFormat="1" applyFont="1" applyAlignment="1">
      <alignment shrinkToFit="1"/>
    </xf>
    <xf numFmtId="3" fontId="11" fillId="0" borderId="0" xfId="0" applyNumberFormat="1" applyFont="1" applyAlignment="1">
      <alignment shrinkToFit="1"/>
    </xf>
    <xf numFmtId="0" fontId="34" fillId="0" borderId="0" xfId="0" applyFont="1" applyAlignment="1">
      <alignment horizontal="left" indent="1"/>
    </xf>
    <xf numFmtId="0" fontId="35" fillId="0" borderId="0" xfId="0" applyFont="1"/>
    <xf numFmtId="0" fontId="35" fillId="0" borderId="0" xfId="0" applyFont="1" applyAlignment="1">
      <alignment horizontal="left" indent="2"/>
    </xf>
    <xf numFmtId="3" fontId="35" fillId="0" borderId="0" xfId="0" applyNumberFormat="1" applyFont="1" applyAlignment="1">
      <alignment shrinkToFit="1"/>
    </xf>
    <xf numFmtId="0" fontId="34" fillId="0" borderId="0" xfId="0" applyFont="1" applyAlignment="1">
      <alignment horizontal="left" indent="3"/>
    </xf>
    <xf numFmtId="0" fontId="35" fillId="0" borderId="0" xfId="0" applyFont="1" applyAlignment="1">
      <alignment horizontal="left" indent="4"/>
    </xf>
    <xf numFmtId="0" fontId="29" fillId="0" borderId="0" xfId="0" applyFont="1"/>
    <xf numFmtId="0" fontId="29" fillId="0" borderId="0" xfId="0" applyFont="1" applyAlignment="1">
      <alignment horizontal="left" indent="2"/>
    </xf>
    <xf numFmtId="3" fontId="29" fillId="0" borderId="0" xfId="0" applyNumberFormat="1" applyFont="1" applyAlignment="1">
      <alignment shrinkToFit="1"/>
    </xf>
    <xf numFmtId="0" fontId="29" fillId="0" borderId="0" xfId="0" applyFont="1" applyAlignment="1">
      <alignment horizontal="left" indent="4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36" fillId="0" borderId="0" xfId="0" applyFont="1"/>
    <xf numFmtId="0" fontId="36" fillId="0" borderId="0" xfId="0" applyFont="1" applyAlignment="1">
      <alignment horizontal="left" indent="6"/>
    </xf>
    <xf numFmtId="3" fontId="36" fillId="0" borderId="0" xfId="0" applyNumberFormat="1" applyFont="1" applyAlignment="1">
      <alignment shrinkToFit="1"/>
    </xf>
    <xf numFmtId="0" fontId="36" fillId="0" borderId="0" xfId="0" applyFont="1" applyAlignment="1">
      <alignment horizontal="left" indent="8"/>
    </xf>
    <xf numFmtId="0" fontId="37" fillId="0" borderId="0" xfId="0" applyFont="1"/>
    <xf numFmtId="0" fontId="37" fillId="0" borderId="0" xfId="0" applyFont="1" applyAlignment="1">
      <alignment horizontal="left" indent="6"/>
    </xf>
    <xf numFmtId="3" fontId="37" fillId="0" borderId="0" xfId="0" applyNumberFormat="1" applyFont="1" applyAlignment="1">
      <alignment shrinkToFit="1"/>
    </xf>
    <xf numFmtId="0" fontId="37" fillId="0" borderId="0" xfId="0" applyFont="1" applyAlignment="1">
      <alignment horizontal="left" indent="8"/>
    </xf>
    <xf numFmtId="0" fontId="38" fillId="0" borderId="0" xfId="0" applyFont="1"/>
    <xf numFmtId="3" fontId="38" fillId="0" borderId="0" xfId="0" applyNumberFormat="1" applyFont="1" applyAlignment="1">
      <alignment shrinkToFit="1"/>
    </xf>
    <xf numFmtId="3" fontId="18" fillId="0" borderId="0" xfId="0" applyNumberFormat="1" applyFont="1" applyAlignment="1">
      <alignment shrinkToFit="1"/>
    </xf>
    <xf numFmtId="0" fontId="37" fillId="0" borderId="0" xfId="0" applyFont="1" applyAlignment="1">
      <alignment horizontal="left" indent="2"/>
    </xf>
    <xf numFmtId="0" fontId="11" fillId="0" borderId="0" xfId="0" applyFont="1" applyAlignment="1">
      <alignment horizontal="left"/>
    </xf>
    <xf numFmtId="4" fontId="18" fillId="0" borderId="0" xfId="0" applyNumberFormat="1" applyFont="1" applyAlignment="1">
      <alignment shrinkToFit="1"/>
    </xf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0" xfId="0" applyFont="1" applyAlignment="1">
      <alignment wrapText="1"/>
    </xf>
    <xf numFmtId="0" fontId="39" fillId="0" borderId="0" xfId="0" applyFont="1" applyAlignment="1">
      <alignment horizontal="left"/>
    </xf>
    <xf numFmtId="0" fontId="39" fillId="0" borderId="0" xfId="0" applyFont="1"/>
    <xf numFmtId="0" fontId="21" fillId="0" borderId="0" xfId="0" applyFont="1" applyAlignment="1">
      <alignment wrapText="1"/>
    </xf>
    <xf numFmtId="0" fontId="22" fillId="0" borderId="2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12" fillId="0" borderId="9" xfId="0" applyFont="1" applyBorder="1" applyAlignment="1">
      <alignment horizontal="left" wrapText="1"/>
    </xf>
    <xf numFmtId="0" fontId="41" fillId="0" borderId="0" xfId="0" applyFont="1" applyAlignment="1">
      <alignment horizontal="left"/>
    </xf>
    <xf numFmtId="0" fontId="41" fillId="0" borderId="0" xfId="0" applyFont="1"/>
    <xf numFmtId="0" fontId="0" fillId="0" borderId="7" xfId="0" applyBorder="1"/>
    <xf numFmtId="0" fontId="18" fillId="0" borderId="0" xfId="0" applyFont="1" applyAlignment="1">
      <alignment horizontal="left" vertical="top"/>
    </xf>
    <xf numFmtId="3" fontId="18" fillId="0" borderId="0" xfId="0" applyNumberFormat="1" applyFont="1" applyAlignment="1">
      <alignment horizontal="right" vertical="top" shrinkToFit="1"/>
    </xf>
    <xf numFmtId="3" fontId="17" fillId="0" borderId="0" xfId="0" applyNumberFormat="1" applyFont="1"/>
    <xf numFmtId="0" fontId="0" fillId="0" borderId="6" xfId="0" applyFill="1" applyBorder="1"/>
    <xf numFmtId="0" fontId="18" fillId="0" borderId="6" xfId="0" applyFont="1" applyFill="1" applyBorder="1" applyAlignment="1">
      <alignment horizontal="left" vertical="top"/>
    </xf>
    <xf numFmtId="3" fontId="18" fillId="0" borderId="6" xfId="0" applyNumberFormat="1" applyFont="1" applyFill="1" applyBorder="1" applyAlignment="1">
      <alignment horizontal="right" vertical="top" shrinkToFit="1"/>
    </xf>
    <xf numFmtId="0" fontId="18" fillId="0" borderId="6" xfId="0" applyFont="1" applyFill="1" applyBorder="1"/>
    <xf numFmtId="0" fontId="22" fillId="0" borderId="6" xfId="0" applyFont="1" applyFill="1" applyBorder="1" applyAlignment="1">
      <alignment horizontal="center" vertical="top" shrinkToFit="1"/>
    </xf>
    <xf numFmtId="0" fontId="22" fillId="0" borderId="6" xfId="0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right" shrinkToFit="1"/>
    </xf>
    <xf numFmtId="4" fontId="22" fillId="0" borderId="6" xfId="0" applyNumberFormat="1" applyFont="1" applyFill="1" applyBorder="1" applyAlignment="1">
      <alignment horizontal="right" shrinkToFit="1"/>
    </xf>
    <xf numFmtId="3" fontId="22" fillId="0" borderId="6" xfId="0" applyNumberFormat="1" applyFont="1" applyFill="1" applyBorder="1" applyAlignment="1">
      <alignment horizontal="right" shrinkToFit="1"/>
    </xf>
    <xf numFmtId="0" fontId="42" fillId="0" borderId="6" xfId="0" applyFont="1" applyFill="1" applyBorder="1" applyAlignment="1">
      <alignment horizontal="left" vertical="top" wrapText="1"/>
    </xf>
    <xf numFmtId="0" fontId="33" fillId="0" borderId="6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indent="1"/>
    </xf>
    <xf numFmtId="0" fontId="44" fillId="0" borderId="0" xfId="0" applyFont="1" applyAlignment="1">
      <alignment wrapText="1"/>
    </xf>
    <xf numFmtId="0" fontId="45" fillId="0" borderId="6" xfId="0" applyFont="1" applyFill="1" applyBorder="1" applyAlignment="1">
      <alignment horizontal="center" vertical="top" shrinkToFit="1"/>
    </xf>
    <xf numFmtId="0" fontId="45" fillId="0" borderId="6" xfId="0" applyFont="1" applyFill="1" applyBorder="1" applyAlignment="1">
      <alignment horizontal="left" vertical="top" wrapText="1"/>
    </xf>
    <xf numFmtId="0" fontId="45" fillId="0" borderId="6" xfId="0" applyFont="1" applyFill="1" applyBorder="1" applyAlignment="1">
      <alignment horizontal="right" shrinkToFit="1"/>
    </xf>
    <xf numFmtId="0" fontId="45" fillId="0" borderId="6" xfId="0" applyFont="1" applyFill="1" applyBorder="1"/>
    <xf numFmtId="0" fontId="47" fillId="0" borderId="0" xfId="1" applyFont="1" applyProtection="1"/>
    <xf numFmtId="0" fontId="47" fillId="0" borderId="0" xfId="1" applyFont="1" applyAlignment="1" applyProtection="1">
      <alignment horizontal="center"/>
    </xf>
    <xf numFmtId="0" fontId="47" fillId="0" borderId="0" xfId="2" applyFont="1" applyProtection="1"/>
    <xf numFmtId="0" fontId="47" fillId="0" borderId="9" xfId="1" applyFont="1" applyBorder="1" applyAlignment="1" applyProtection="1">
      <alignment horizontal="center"/>
    </xf>
    <xf numFmtId="2" fontId="47" fillId="0" borderId="9" xfId="1" applyNumberFormat="1" applyFont="1" applyBorder="1" applyProtection="1"/>
    <xf numFmtId="2" fontId="48" fillId="0" borderId="0" xfId="1" applyNumberFormat="1" applyFont="1" applyAlignment="1" applyProtection="1">
      <alignment horizontal="right"/>
    </xf>
    <xf numFmtId="0" fontId="47" fillId="0" borderId="0" xfId="1" applyFont="1" applyBorder="1" applyAlignment="1" applyProtection="1">
      <alignment horizontal="center"/>
    </xf>
    <xf numFmtId="2" fontId="47" fillId="0" borderId="0" xfId="1" applyNumberFormat="1" applyFont="1" applyBorder="1" applyProtection="1"/>
    <xf numFmtId="0" fontId="47" fillId="0" borderId="0" xfId="2" applyFont="1" applyAlignment="1" applyProtection="1">
      <alignment horizontal="center"/>
    </xf>
    <xf numFmtId="0" fontId="47" fillId="0" borderId="0" xfId="2" applyFont="1" applyBorder="1" applyAlignment="1" applyProtection="1">
      <alignment horizontal="center"/>
    </xf>
    <xf numFmtId="2" fontId="47" fillId="0" borderId="0" xfId="2" applyNumberFormat="1" applyFont="1" applyBorder="1" applyProtection="1"/>
    <xf numFmtId="2" fontId="48" fillId="0" borderId="0" xfId="2" applyNumberFormat="1" applyFont="1" applyBorder="1" applyAlignment="1" applyProtection="1">
      <alignment horizontal="right"/>
    </xf>
    <xf numFmtId="0" fontId="49" fillId="0" borderId="0" xfId="2" applyFont="1" applyAlignment="1" applyProtection="1">
      <alignment horizontal="center"/>
    </xf>
    <xf numFmtId="0" fontId="50" fillId="0" borderId="0" xfId="2" applyFont="1" applyProtection="1"/>
    <xf numFmtId="0" fontId="50" fillId="0" borderId="0" xfId="2" applyFont="1" applyAlignment="1" applyProtection="1">
      <alignment horizontal="center"/>
    </xf>
    <xf numFmtId="0" fontId="50" fillId="0" borderId="0" xfId="2" applyFont="1" applyAlignment="1" applyProtection="1"/>
    <xf numFmtId="0" fontId="49" fillId="0" borderId="0" xfId="2" applyFont="1" applyAlignment="1" applyProtection="1"/>
    <xf numFmtId="0" fontId="48" fillId="0" borderId="0" xfId="2" applyFont="1" applyProtection="1"/>
    <xf numFmtId="0" fontId="52" fillId="0" borderId="0" xfId="2" applyFont="1" applyProtection="1"/>
    <xf numFmtId="0" fontId="48" fillId="0" borderId="0" xfId="2" applyFont="1" applyAlignment="1" applyProtection="1">
      <alignment horizontal="center" vertical="center" wrapText="1"/>
    </xf>
    <xf numFmtId="2" fontId="48" fillId="0" borderId="0" xfId="2" applyNumberFormat="1" applyFont="1" applyAlignment="1" applyProtection="1"/>
    <xf numFmtId="2" fontId="48" fillId="0" borderId="0" xfId="2" applyNumberFormat="1" applyFont="1" applyProtection="1"/>
    <xf numFmtId="0" fontId="53" fillId="0" borderId="0" xfId="2" applyFont="1" applyAlignment="1" applyProtection="1">
      <alignment vertical="center" wrapText="1"/>
    </xf>
    <xf numFmtId="0" fontId="54" fillId="0" borderId="0" xfId="2" applyFont="1" applyAlignment="1" applyProtection="1">
      <alignment vertical="center" wrapText="1"/>
    </xf>
    <xf numFmtId="0" fontId="55" fillId="0" borderId="0" xfId="2" applyFont="1" applyProtection="1"/>
    <xf numFmtId="0" fontId="52" fillId="0" borderId="0" xfId="2" applyFont="1" applyBorder="1" applyAlignment="1" applyProtection="1">
      <alignment horizontal="left" vertical="center" wrapText="1"/>
      <protection locked="0"/>
    </xf>
    <xf numFmtId="2" fontId="52" fillId="0" borderId="0" xfId="2" applyNumberFormat="1" applyFont="1" applyBorder="1" applyAlignment="1" applyProtection="1">
      <alignment horizontal="left" vertical="center" wrapText="1"/>
      <protection locked="0"/>
    </xf>
    <xf numFmtId="49" fontId="48" fillId="0" borderId="0" xfId="2" applyNumberFormat="1" applyFont="1" applyAlignment="1" applyProtection="1">
      <alignment horizontal="center" vertical="center"/>
    </xf>
    <xf numFmtId="0" fontId="48" fillId="0" borderId="0" xfId="2" applyFont="1" applyAlignment="1" applyProtection="1">
      <alignment horizontal="center"/>
    </xf>
    <xf numFmtId="0" fontId="57" fillId="0" borderId="0" xfId="2" applyFont="1" applyFill="1" applyAlignment="1" applyProtection="1">
      <alignment vertical="center"/>
    </xf>
    <xf numFmtId="0" fontId="58" fillId="0" borderId="0" xfId="2" applyFont="1" applyAlignment="1" applyProtection="1">
      <alignment vertical="center"/>
    </xf>
    <xf numFmtId="0" fontId="52" fillId="0" borderId="6" xfId="2" applyFont="1" applyBorder="1" applyAlignment="1" applyProtection="1">
      <alignment horizontal="center" wrapText="1"/>
    </xf>
    <xf numFmtId="0" fontId="52" fillId="0" borderId="6" xfId="2" applyNumberFormat="1" applyFont="1" applyBorder="1" applyAlignment="1" applyProtection="1">
      <alignment horizontal="center"/>
    </xf>
    <xf numFmtId="2" fontId="52" fillId="0" borderId="0" xfId="2" applyNumberFormat="1" applyFont="1" applyProtection="1">
      <protection locked="0"/>
    </xf>
    <xf numFmtId="0" fontId="48" fillId="0" borderId="0" xfId="2" applyFont="1" applyAlignment="1" applyProtection="1">
      <alignment horizontal="right"/>
    </xf>
    <xf numFmtId="0" fontId="48" fillId="0" borderId="0" xfId="2" applyFont="1" applyAlignment="1" applyProtection="1">
      <alignment horizontal="right" vertical="top"/>
    </xf>
    <xf numFmtId="0" fontId="48" fillId="0" borderId="0" xfId="2" applyFont="1" applyAlignment="1" applyProtection="1">
      <alignment vertical="top"/>
    </xf>
    <xf numFmtId="49" fontId="48" fillId="0" borderId="0" xfId="2" applyNumberFormat="1" applyFont="1" applyAlignment="1" applyProtection="1">
      <alignment horizontal="right" vertical="top"/>
    </xf>
    <xf numFmtId="49" fontId="60" fillId="0" borderId="0" xfId="2" applyNumberFormat="1" applyFont="1" applyAlignment="1" applyProtection="1">
      <alignment horizontal="right" vertical="top"/>
    </xf>
    <xf numFmtId="0" fontId="47" fillId="0" borderId="0" xfId="2" applyFont="1" applyBorder="1" applyProtection="1"/>
    <xf numFmtId="0" fontId="48" fillId="0" borderId="0" xfId="2" applyFont="1" applyBorder="1" applyAlignment="1" applyProtection="1">
      <alignment horizontal="center"/>
    </xf>
    <xf numFmtId="2" fontId="47" fillId="0" borderId="0" xfId="2" applyNumberFormat="1" applyFont="1" applyProtection="1"/>
    <xf numFmtId="2" fontId="49" fillId="0" borderId="0" xfId="2" applyNumberFormat="1" applyFont="1" applyProtection="1"/>
    <xf numFmtId="0" fontId="51" fillId="0" borderId="0" xfId="2" applyFont="1" applyAlignment="1">
      <alignment vertical="top" wrapText="1"/>
    </xf>
    <xf numFmtId="4" fontId="24" fillId="0" borderId="23" xfId="0" applyNumberFormat="1" applyFont="1" applyBorder="1" applyAlignment="1">
      <alignment horizontal="right" shrinkToFit="1"/>
    </xf>
    <xf numFmtId="4" fontId="24" fillId="0" borderId="6" xfId="0" applyNumberFormat="1" applyFont="1" applyBorder="1" applyAlignment="1">
      <alignment horizontal="right" shrinkToFit="1"/>
    </xf>
    <xf numFmtId="0" fontId="24" fillId="0" borderId="0" xfId="0" applyFont="1" applyAlignment="1">
      <alignment wrapText="1"/>
    </xf>
    <xf numFmtId="0" fontId="18" fillId="2" borderId="0" xfId="0" applyFont="1" applyFill="1"/>
    <xf numFmtId="0" fontId="52" fillId="0" borderId="0" xfId="2" applyFont="1" applyAlignment="1" applyProtection="1">
      <alignment horizontal="center"/>
      <protection locked="0"/>
    </xf>
    <xf numFmtId="0" fontId="52" fillId="0" borderId="0" xfId="2" applyNumberFormat="1" applyFont="1" applyFill="1" applyBorder="1" applyAlignment="1" applyProtection="1">
      <alignment vertical="top"/>
    </xf>
    <xf numFmtId="2" fontId="52" fillId="0" borderId="0" xfId="2" applyNumberFormat="1" applyFont="1" applyFill="1" applyBorder="1" applyAlignment="1" applyProtection="1">
      <alignment vertical="top"/>
    </xf>
    <xf numFmtId="2" fontId="52" fillId="0" borderId="0" xfId="2" applyNumberFormat="1" applyFont="1" applyAlignment="1" applyProtection="1">
      <alignment vertical="top"/>
    </xf>
    <xf numFmtId="2" fontId="52" fillId="0" borderId="0" xfId="2" applyNumberFormat="1" applyFont="1" applyFill="1" applyBorder="1" applyAlignment="1" applyProtection="1">
      <alignment horizontal="left" vertical="top"/>
    </xf>
    <xf numFmtId="2" fontId="52" fillId="0" borderId="0" xfId="2" applyNumberFormat="1" applyFont="1" applyAlignment="1" applyProtection="1">
      <alignment horizontal="left" vertical="top"/>
    </xf>
    <xf numFmtId="4" fontId="17" fillId="0" borderId="0" xfId="0" applyNumberFormat="1" applyFont="1"/>
    <xf numFmtId="3" fontId="42" fillId="0" borderId="27" xfId="0" applyNumberFormat="1" applyFont="1" applyBorder="1" applyAlignment="1">
      <alignment horizontal="right" shrinkToFit="1"/>
    </xf>
    <xf numFmtId="4" fontId="42" fillId="0" borderId="10" xfId="0" applyNumberFormat="1" applyFont="1" applyBorder="1" applyAlignment="1">
      <alignment horizontal="right" shrinkToFit="1"/>
    </xf>
    <xf numFmtId="0" fontId="42" fillId="0" borderId="10" xfId="0" applyFont="1" applyBorder="1" applyAlignment="1">
      <alignment horizontal="right" shrinkToFit="1"/>
    </xf>
    <xf numFmtId="0" fontId="62" fillId="0" borderId="10" xfId="0" applyFont="1" applyBorder="1" applyAlignment="1">
      <alignment horizontal="right" wrapText="1"/>
    </xf>
    <xf numFmtId="0" fontId="42" fillId="0" borderId="10" xfId="0" applyFont="1" applyBorder="1" applyAlignment="1">
      <alignment horizontal="left" vertical="top" wrapText="1"/>
    </xf>
    <xf numFmtId="49" fontId="62" fillId="0" borderId="10" xfId="0" applyNumberFormat="1" applyFont="1" applyBorder="1" applyAlignment="1">
      <alignment horizontal="left" vertical="top" wrapText="1"/>
    </xf>
    <xf numFmtId="0" fontId="62" fillId="0" borderId="26" xfId="0" applyFont="1" applyBorder="1" applyAlignment="1">
      <alignment horizontal="left" vertical="top" wrapText="1"/>
    </xf>
    <xf numFmtId="3" fontId="42" fillId="0" borderId="35" xfId="0" applyNumberFormat="1" applyFont="1" applyBorder="1" applyAlignment="1">
      <alignment horizontal="right" shrinkToFit="1"/>
    </xf>
    <xf numFmtId="4" fontId="42" fillId="0" borderId="6" xfId="0" applyNumberFormat="1" applyFont="1" applyBorder="1" applyAlignment="1">
      <alignment horizontal="right" shrinkToFit="1"/>
    </xf>
    <xf numFmtId="0" fontId="42" fillId="0" borderId="6" xfId="0" applyFont="1" applyBorder="1" applyAlignment="1">
      <alignment horizontal="right" shrinkToFit="1"/>
    </xf>
    <xf numFmtId="0" fontId="62" fillId="0" borderId="6" xfId="0" applyFont="1" applyBorder="1" applyAlignment="1">
      <alignment horizontal="right" wrapText="1"/>
    </xf>
    <xf numFmtId="0" fontId="42" fillId="0" borderId="6" xfId="0" applyFont="1" applyBorder="1" applyAlignment="1">
      <alignment horizontal="left" vertical="top" wrapText="1"/>
    </xf>
    <xf numFmtId="49" fontId="62" fillId="0" borderId="6" xfId="0" applyNumberFormat="1" applyFont="1" applyBorder="1" applyAlignment="1">
      <alignment horizontal="left" vertical="top" wrapText="1"/>
    </xf>
    <xf numFmtId="0" fontId="62" fillId="0" borderId="34" xfId="0" applyFont="1" applyBorder="1" applyAlignment="1">
      <alignment horizontal="left" vertical="top" wrapText="1"/>
    </xf>
    <xf numFmtId="4" fontId="18" fillId="3" borderId="0" xfId="0" applyNumberFormat="1" applyFont="1" applyFill="1" applyAlignment="1">
      <alignment shrinkToFit="1"/>
    </xf>
    <xf numFmtId="0" fontId="18" fillId="0" borderId="19" xfId="0" applyFont="1" applyBorder="1"/>
    <xf numFmtId="0" fontId="52" fillId="0" borderId="0" xfId="2" applyNumberFormat="1" applyFont="1" applyFill="1" applyBorder="1" applyAlignment="1" applyProtection="1">
      <alignment horizontal="left" vertical="top"/>
    </xf>
    <xf numFmtId="0" fontId="52" fillId="0" borderId="0" xfId="2" applyFont="1" applyBorder="1" applyAlignment="1" applyProtection="1">
      <alignment horizontal="left"/>
      <protection locked="0"/>
    </xf>
    <xf numFmtId="0" fontId="0" fillId="2" borderId="0" xfId="0" applyFill="1"/>
    <xf numFmtId="0" fontId="24" fillId="2" borderId="0" xfId="0" applyFont="1" applyFill="1" applyAlignment="1">
      <alignment wrapText="1"/>
    </xf>
    <xf numFmtId="0" fontId="17" fillId="2" borderId="0" xfId="0" applyFont="1" applyFill="1"/>
    <xf numFmtId="0" fontId="12" fillId="2" borderId="24" xfId="0" applyFont="1" applyFill="1" applyBorder="1" applyAlignment="1">
      <alignment horizontal="left" vertical="top" wrapText="1"/>
    </xf>
    <xf numFmtId="49" fontId="12" fillId="2" borderId="23" xfId="0" applyNumberFormat="1" applyFont="1" applyFill="1" applyBorder="1" applyAlignment="1">
      <alignment horizontal="left" vertical="top" wrapText="1"/>
    </xf>
    <xf numFmtId="0" fontId="22" fillId="2" borderId="23" xfId="0" applyFont="1" applyFill="1" applyBorder="1" applyAlignment="1">
      <alignment horizontal="left" vertical="top" wrapText="1"/>
    </xf>
    <xf numFmtId="0" fontId="12" fillId="2" borderId="23" xfId="0" applyFont="1" applyFill="1" applyBorder="1" applyAlignment="1">
      <alignment horizontal="right" wrapText="1"/>
    </xf>
    <xf numFmtId="0" fontId="22" fillId="2" borderId="23" xfId="0" applyFont="1" applyFill="1" applyBorder="1" applyAlignment="1">
      <alignment horizontal="right" shrinkToFit="1"/>
    </xf>
    <xf numFmtId="4" fontId="24" fillId="2" borderId="23" xfId="0" applyNumberFormat="1" applyFont="1" applyFill="1" applyBorder="1" applyAlignment="1">
      <alignment horizontal="right" shrinkToFit="1"/>
    </xf>
    <xf numFmtId="3" fontId="24" fillId="2" borderId="25" xfId="0" applyNumberFormat="1" applyFont="1" applyFill="1" applyBorder="1" applyAlignment="1">
      <alignment horizontal="right" shrinkToFit="1"/>
    </xf>
    <xf numFmtId="0" fontId="12" fillId="2" borderId="34" xfId="0" applyFont="1" applyFill="1" applyBorder="1" applyAlignment="1">
      <alignment horizontal="left" vertical="top" wrapText="1"/>
    </xf>
    <xf numFmtId="49" fontId="12" fillId="2" borderId="6" xfId="0" applyNumberFormat="1" applyFont="1" applyFill="1" applyBorder="1" applyAlignment="1">
      <alignment horizontal="left" vertical="top" wrapText="1"/>
    </xf>
    <xf numFmtId="0" fontId="22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right" wrapText="1"/>
    </xf>
    <xf numFmtId="0" fontId="22" fillId="2" borderId="6" xfId="0" applyFont="1" applyFill="1" applyBorder="1" applyAlignment="1">
      <alignment horizontal="right" shrinkToFit="1"/>
    </xf>
    <xf numFmtId="4" fontId="24" fillId="2" borderId="6" xfId="0" applyNumberFormat="1" applyFont="1" applyFill="1" applyBorder="1" applyAlignment="1">
      <alignment horizontal="right" shrinkToFit="1"/>
    </xf>
    <xf numFmtId="3" fontId="24" fillId="2" borderId="35" xfId="0" applyNumberFormat="1" applyFont="1" applyFill="1" applyBorder="1" applyAlignment="1">
      <alignment horizontal="right" shrinkToFit="1"/>
    </xf>
    <xf numFmtId="0" fontId="12" fillId="2" borderId="6" xfId="2" applyFont="1" applyFill="1" applyBorder="1" applyAlignment="1">
      <alignment horizontal="left" vertical="top" wrapText="1"/>
    </xf>
    <xf numFmtId="49" fontId="12" fillId="2" borderId="6" xfId="2" applyNumberFormat="1" applyFont="1" applyFill="1" applyBorder="1" applyAlignment="1">
      <alignment horizontal="left" vertical="top" wrapText="1"/>
    </xf>
    <xf numFmtId="0" fontId="59" fillId="2" borderId="6" xfId="2" applyFont="1" applyFill="1" applyBorder="1" applyAlignment="1">
      <alignment horizontal="left" vertical="top" wrapText="1"/>
    </xf>
    <xf numFmtId="0" fontId="12" fillId="2" borderId="6" xfId="2" applyFont="1" applyFill="1" applyBorder="1" applyAlignment="1">
      <alignment horizontal="right" wrapText="1"/>
    </xf>
    <xf numFmtId="0" fontId="22" fillId="2" borderId="6" xfId="2" applyFont="1" applyFill="1" applyBorder="1" applyAlignment="1">
      <alignment horizontal="right" shrinkToFit="1"/>
    </xf>
    <xf numFmtId="4" fontId="49" fillId="2" borderId="6" xfId="2" applyNumberFormat="1" applyFont="1" applyFill="1" applyBorder="1" applyAlignment="1" applyProtection="1">
      <alignment horizontal="right" vertical="center"/>
      <protection locked="0"/>
    </xf>
    <xf numFmtId="0" fontId="55" fillId="2" borderId="0" xfId="2" applyFont="1" applyFill="1" applyAlignment="1" applyProtection="1">
      <alignment vertical="center"/>
    </xf>
    <xf numFmtId="0" fontId="47" fillId="2" borderId="0" xfId="2" applyFont="1" applyFill="1" applyProtection="1"/>
    <xf numFmtId="0" fontId="49" fillId="2" borderId="0" xfId="2" applyFont="1" applyFill="1" applyAlignment="1" applyProtection="1">
      <alignment horizontal="center"/>
    </xf>
    <xf numFmtId="2" fontId="49" fillId="2" borderId="0" xfId="2" applyNumberFormat="1" applyFont="1" applyFill="1" applyProtection="1"/>
    <xf numFmtId="4" fontId="47" fillId="2" borderId="0" xfId="2" applyNumberFormat="1" applyFont="1" applyFill="1" applyProtection="1"/>
    <xf numFmtId="0" fontId="48" fillId="2" borderId="0" xfId="2" applyFont="1" applyFill="1" applyProtection="1"/>
    <xf numFmtId="0" fontId="52" fillId="2" borderId="0" xfId="2" applyFont="1" applyFill="1" applyProtection="1"/>
    <xf numFmtId="2" fontId="48" fillId="2" borderId="0" xfId="2" applyNumberFormat="1" applyFont="1" applyFill="1" applyAlignment="1" applyProtection="1">
      <alignment horizontal="center"/>
      <protection locked="0"/>
    </xf>
    <xf numFmtId="2" fontId="52" fillId="2" borderId="0" xfId="2" applyNumberFormat="1" applyFont="1" applyFill="1" applyProtection="1">
      <protection locked="0"/>
    </xf>
    <xf numFmtId="0" fontId="52" fillId="2" borderId="0" xfId="2" applyFont="1" applyFill="1" applyBorder="1" applyAlignment="1" applyProtection="1">
      <alignment horizontal="left"/>
      <protection locked="0"/>
    </xf>
    <xf numFmtId="0" fontId="48" fillId="2" borderId="0" xfId="0" applyFont="1" applyFill="1" applyProtection="1"/>
    <xf numFmtId="0" fontId="52" fillId="2" borderId="0" xfId="2" applyFont="1" applyFill="1" applyBorder="1" applyAlignment="1" applyProtection="1">
      <alignment wrapText="1"/>
      <protection locked="0"/>
    </xf>
    <xf numFmtId="0" fontId="47" fillId="2" borderId="0" xfId="0" applyFont="1" applyFill="1" applyProtection="1"/>
    <xf numFmtId="0" fontId="65" fillId="2" borderId="0" xfId="0" applyFont="1" applyFill="1" applyAlignment="1">
      <alignment vertical="center" wrapText="1"/>
    </xf>
    <xf numFmtId="0" fontId="52" fillId="2" borderId="0" xfId="2" applyFont="1" applyFill="1" applyAlignment="1" applyProtection="1">
      <alignment horizontal="center"/>
      <protection locked="0"/>
    </xf>
    <xf numFmtId="0" fontId="52" fillId="2" borderId="0" xfId="2" applyFont="1" applyFill="1" applyBorder="1" applyAlignment="1" applyProtection="1">
      <alignment horizontal="left" wrapText="1"/>
      <protection locked="0"/>
    </xf>
    <xf numFmtId="49" fontId="60" fillId="0" borderId="0" xfId="2" applyNumberFormat="1" applyFont="1" applyFill="1" applyAlignment="1" applyProtection="1">
      <alignment horizontal="right" vertical="top"/>
    </xf>
    <xf numFmtId="0" fontId="48" fillId="0" borderId="9" xfId="2" applyFont="1" applyFill="1" applyBorder="1" applyAlignment="1" applyProtection="1">
      <alignment horizontal="left"/>
    </xf>
    <xf numFmtId="0" fontId="48" fillId="0" borderId="0" xfId="2" applyFont="1" applyFill="1" applyBorder="1" applyAlignment="1" applyProtection="1">
      <alignment horizontal="center"/>
    </xf>
    <xf numFmtId="2" fontId="48" fillId="0" borderId="9" xfId="2" applyNumberFormat="1" applyFont="1" applyFill="1" applyBorder="1" applyProtection="1"/>
    <xf numFmtId="2" fontId="47" fillId="0" borderId="0" xfId="2" applyNumberFormat="1" applyFont="1" applyFill="1" applyProtection="1"/>
    <xf numFmtId="0" fontId="47" fillId="0" borderId="0" xfId="2" applyFont="1" applyFill="1" applyProtection="1"/>
    <xf numFmtId="0" fontId="62" fillId="2" borderId="26" xfId="0" applyFont="1" applyFill="1" applyBorder="1" applyAlignment="1">
      <alignment horizontal="left" vertical="top" wrapText="1"/>
    </xf>
    <xf numFmtId="49" fontId="62" fillId="2" borderId="10" xfId="0" applyNumberFormat="1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left" vertical="top" wrapText="1"/>
    </xf>
    <xf numFmtId="0" fontId="62" fillId="2" borderId="10" xfId="0" applyFont="1" applyFill="1" applyBorder="1" applyAlignment="1">
      <alignment horizontal="right" wrapText="1"/>
    </xf>
    <xf numFmtId="0" fontId="42" fillId="2" borderId="10" xfId="0" applyFont="1" applyFill="1" applyBorder="1" applyAlignment="1">
      <alignment horizontal="right" shrinkToFit="1"/>
    </xf>
    <xf numFmtId="4" fontId="42" fillId="2" borderId="10" xfId="0" applyNumberFormat="1" applyFont="1" applyFill="1" applyBorder="1" applyAlignment="1">
      <alignment horizontal="right" shrinkToFit="1"/>
    </xf>
    <xf numFmtId="3" fontId="42" fillId="2" borderId="27" xfId="0" applyNumberFormat="1" applyFont="1" applyFill="1" applyBorder="1" applyAlignment="1">
      <alignment horizontal="right" shrinkToFit="1"/>
    </xf>
    <xf numFmtId="4" fontId="17" fillId="2" borderId="0" xfId="0" applyNumberFormat="1" applyFont="1" applyFill="1"/>
    <xf numFmtId="0" fontId="62" fillId="2" borderId="34" xfId="0" applyFont="1" applyFill="1" applyBorder="1" applyAlignment="1">
      <alignment horizontal="left" vertical="top" wrapText="1"/>
    </xf>
    <xf numFmtId="49" fontId="62" fillId="2" borderId="6" xfId="0" applyNumberFormat="1" applyFont="1" applyFill="1" applyBorder="1" applyAlignment="1">
      <alignment horizontal="left" vertical="top" wrapText="1"/>
    </xf>
    <xf numFmtId="0" fontId="42" fillId="2" borderId="6" xfId="0" applyFont="1" applyFill="1" applyBorder="1" applyAlignment="1">
      <alignment horizontal="left" vertical="top" wrapText="1"/>
    </xf>
    <xf numFmtId="0" fontId="62" fillId="2" borderId="6" xfId="0" applyFont="1" applyFill="1" applyBorder="1" applyAlignment="1">
      <alignment horizontal="right" wrapText="1"/>
    </xf>
    <xf numFmtId="0" fontId="42" fillId="2" borderId="6" xfId="0" applyFont="1" applyFill="1" applyBorder="1" applyAlignment="1">
      <alignment horizontal="right" shrinkToFit="1"/>
    </xf>
    <xf numFmtId="4" fontId="42" fillId="2" borderId="6" xfId="0" applyNumberFormat="1" applyFont="1" applyFill="1" applyBorder="1" applyAlignment="1">
      <alignment horizontal="right" shrinkToFit="1"/>
    </xf>
    <xf numFmtId="3" fontId="42" fillId="2" borderId="35" xfId="0" applyNumberFormat="1" applyFont="1" applyFill="1" applyBorder="1" applyAlignment="1">
      <alignment horizontal="right" shrinkToFit="1"/>
    </xf>
    <xf numFmtId="0" fontId="64" fillId="2" borderId="26" xfId="0" applyFont="1" applyFill="1" applyBorder="1" applyAlignment="1">
      <alignment horizontal="left" vertical="top" wrapText="1"/>
    </xf>
    <xf numFmtId="49" fontId="64" fillId="2" borderId="10" xfId="0" applyNumberFormat="1" applyFont="1" applyFill="1" applyBorder="1" applyAlignment="1">
      <alignment horizontal="left" vertical="top" wrapText="1"/>
    </xf>
    <xf numFmtId="0" fontId="63" fillId="2" borderId="10" xfId="0" applyFont="1" applyFill="1" applyBorder="1" applyAlignment="1">
      <alignment horizontal="left" vertical="top" wrapText="1"/>
    </xf>
    <xf numFmtId="0" fontId="64" fillId="2" borderId="10" xfId="0" applyFont="1" applyFill="1" applyBorder="1" applyAlignment="1">
      <alignment horizontal="right" wrapText="1"/>
    </xf>
    <xf numFmtId="0" fontId="63" fillId="2" borderId="10" xfId="0" applyFont="1" applyFill="1" applyBorder="1" applyAlignment="1">
      <alignment horizontal="right" shrinkToFit="1"/>
    </xf>
    <xf numFmtId="0" fontId="64" fillId="2" borderId="34" xfId="0" applyFont="1" applyFill="1" applyBorder="1" applyAlignment="1">
      <alignment horizontal="left" vertical="top" wrapText="1"/>
    </xf>
    <xf numFmtId="49" fontId="64" fillId="2" borderId="6" xfId="0" applyNumberFormat="1" applyFont="1" applyFill="1" applyBorder="1" applyAlignment="1">
      <alignment horizontal="left" vertical="top" wrapText="1"/>
    </xf>
    <xf numFmtId="0" fontId="63" fillId="2" borderId="6" xfId="0" applyFont="1" applyFill="1" applyBorder="1" applyAlignment="1">
      <alignment horizontal="left" vertical="top" wrapText="1"/>
    </xf>
    <xf numFmtId="0" fontId="64" fillId="2" borderId="6" xfId="0" applyFont="1" applyFill="1" applyBorder="1" applyAlignment="1">
      <alignment horizontal="right" wrapText="1"/>
    </xf>
    <xf numFmtId="0" fontId="63" fillId="2" borderId="6" xfId="0" applyFont="1" applyFill="1" applyBorder="1" applyAlignment="1">
      <alignment horizontal="right" shrinkToFit="1"/>
    </xf>
    <xf numFmtId="4" fontId="49" fillId="3" borderId="6" xfId="2" applyNumberFormat="1" applyFont="1" applyFill="1" applyBorder="1" applyAlignment="1" applyProtection="1">
      <alignment vertical="center"/>
    </xf>
    <xf numFmtId="0" fontId="52" fillId="3" borderId="6" xfId="2" applyFont="1" applyFill="1" applyBorder="1" applyAlignment="1" applyProtection="1">
      <alignment horizontal="center" wrapText="1"/>
    </xf>
    <xf numFmtId="0" fontId="52" fillId="3" borderId="6" xfId="2" applyNumberFormat="1" applyFont="1" applyFill="1" applyBorder="1" applyAlignment="1" applyProtection="1">
      <alignment horizontal="center"/>
    </xf>
    <xf numFmtId="0" fontId="0" fillId="3" borderId="19" xfId="0" applyFill="1" applyBorder="1"/>
    <xf numFmtId="0" fontId="18" fillId="3" borderId="19" xfId="0" applyFont="1" applyFill="1" applyBorder="1"/>
    <xf numFmtId="49" fontId="1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/>
    <xf numFmtId="0" fontId="1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40" fillId="0" borderId="0" xfId="0" applyFont="1" applyAlignment="1">
      <alignment horizontal="left" vertical="top" wrapText="1"/>
    </xf>
    <xf numFmtId="0" fontId="40" fillId="0" borderId="0" xfId="0" applyFont="1" applyAlignment="1">
      <alignment horizontal="left" wrapText="1"/>
    </xf>
    <xf numFmtId="0" fontId="22" fillId="0" borderId="2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43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43" fillId="0" borderId="6" xfId="0" applyFont="1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41" fillId="0" borderId="3" xfId="0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15" fillId="0" borderId="0" xfId="0" applyFont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8" fillId="0" borderId="3" xfId="0" applyFont="1" applyBorder="1" applyAlignment="1">
      <alignment horizontal="left" vertical="top" wrapText="1"/>
    </xf>
    <xf numFmtId="49" fontId="12" fillId="0" borderId="8" xfId="0" applyNumberFormat="1" applyFont="1" applyBorder="1" applyAlignment="1">
      <alignment horizontal="center"/>
    </xf>
    <xf numFmtId="49" fontId="18" fillId="0" borderId="5" xfId="0" applyNumberFormat="1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4" fillId="0" borderId="0" xfId="0" applyFont="1" applyAlignment="1">
      <alignment horizontal="right" vertical="top"/>
    </xf>
    <xf numFmtId="49" fontId="13" fillId="0" borderId="2" xfId="0" applyNumberFormat="1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14" fontId="13" fillId="0" borderId="2" xfId="0" applyNumberFormat="1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49" fontId="12" fillId="0" borderId="4" xfId="0" applyNumberFormat="1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14" fillId="0" borderId="9" xfId="0" applyNumberFormat="1" applyFont="1" applyBorder="1" applyAlignment="1">
      <alignment horizontal="right" shrinkToFit="1"/>
    </xf>
    <xf numFmtId="0" fontId="14" fillId="0" borderId="11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49" fontId="22" fillId="0" borderId="0" xfId="0" applyNumberFormat="1" applyFont="1" applyAlignment="1">
      <alignment horizontal="left" vertical="top" wrapText="1"/>
    </xf>
    <xf numFmtId="0" fontId="23" fillId="0" borderId="0" xfId="0" applyFont="1" applyAlignment="1">
      <alignment horizontal="center" wrapText="1"/>
    </xf>
    <xf numFmtId="3" fontId="18" fillId="0" borderId="21" xfId="0" applyNumberFormat="1" applyFont="1" applyBorder="1" applyAlignment="1">
      <alignment vertical="top" shrinkToFit="1"/>
    </xf>
    <xf numFmtId="3" fontId="18" fillId="0" borderId="20" xfId="0" applyNumberFormat="1" applyFont="1" applyBorder="1" applyAlignment="1">
      <alignment vertical="top" shrinkToFit="1"/>
    </xf>
    <xf numFmtId="3" fontId="18" fillId="0" borderId="22" xfId="0" applyNumberFormat="1" applyFont="1" applyBorder="1" applyAlignment="1">
      <alignment vertical="top" shrinkToFit="1"/>
    </xf>
    <xf numFmtId="0" fontId="12" fillId="0" borderId="17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25" fillId="0" borderId="0" xfId="0" applyFont="1" applyAlignment="1">
      <alignment horizontal="left" vertical="top" wrapText="1"/>
    </xf>
    <xf numFmtId="0" fontId="0" fillId="0" borderId="1" xfId="0" applyBorder="1" applyAlignment="1"/>
    <xf numFmtId="0" fontId="0" fillId="0" borderId="32" xfId="0" applyBorder="1" applyAlignment="1"/>
    <xf numFmtId="0" fontId="0" fillId="0" borderId="33" xfId="0" applyBorder="1" applyAlignment="1"/>
    <xf numFmtId="0" fontId="39" fillId="0" borderId="3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61" fillId="0" borderId="0" xfId="0" applyFont="1" applyAlignment="1">
      <alignment horizontal="right" vertical="top" wrapText="1"/>
    </xf>
    <xf numFmtId="0" fontId="61" fillId="0" borderId="0" xfId="0" applyFont="1" applyAlignment="1">
      <alignment horizontal="left" vertical="top" wrapText="1"/>
    </xf>
    <xf numFmtId="0" fontId="52" fillId="0" borderId="0" xfId="2" applyNumberFormat="1" applyFont="1" applyFill="1" applyBorder="1" applyAlignment="1" applyProtection="1">
      <alignment horizontal="justify" vertical="top"/>
    </xf>
    <xf numFmtId="49" fontId="52" fillId="2" borderId="0" xfId="0" applyNumberFormat="1" applyFont="1" applyFill="1" applyBorder="1" applyAlignment="1" applyProtection="1">
      <alignment horizontal="left" wrapText="1"/>
      <protection locked="0"/>
    </xf>
    <xf numFmtId="49" fontId="0" fillId="2" borderId="0" xfId="0" applyNumberFormat="1" applyFill="1" applyAlignment="1">
      <alignment wrapText="1"/>
    </xf>
    <xf numFmtId="0" fontId="52" fillId="2" borderId="0" xfId="2" applyFont="1" applyFill="1" applyBorder="1" applyAlignment="1" applyProtection="1">
      <alignment horizontal="left"/>
      <protection locked="0"/>
    </xf>
    <xf numFmtId="0" fontId="52" fillId="2" borderId="0" xfId="2" applyFont="1" applyFill="1" applyBorder="1" applyAlignment="1" applyProtection="1">
      <alignment horizontal="left" wrapText="1"/>
      <protection locked="0"/>
    </xf>
    <xf numFmtId="0" fontId="52" fillId="0" borderId="0" xfId="2" applyNumberFormat="1" applyFont="1" applyFill="1" applyBorder="1" applyAlignment="1" applyProtection="1">
      <alignment horizontal="left" vertical="top" wrapText="1"/>
    </xf>
    <xf numFmtId="0" fontId="52" fillId="0" borderId="0" xfId="2" applyNumberFormat="1" applyFont="1" applyFill="1" applyBorder="1" applyAlignment="1" applyProtection="1">
      <alignment horizontal="left" vertical="top"/>
    </xf>
    <xf numFmtId="0" fontId="65" fillId="2" borderId="0" xfId="0" applyFont="1" applyFill="1" applyAlignment="1">
      <alignment horizontal="left" vertical="center" wrapText="1"/>
    </xf>
    <xf numFmtId="0" fontId="51" fillId="0" borderId="0" xfId="2" applyFont="1" applyAlignment="1">
      <alignment horizontal="center" vertical="top" wrapText="1"/>
    </xf>
    <xf numFmtId="0" fontId="52" fillId="0" borderId="0" xfId="2" applyFont="1" applyBorder="1" applyAlignment="1" applyProtection="1">
      <alignment horizontal="left" vertical="center" wrapText="1"/>
      <protection locked="0"/>
    </xf>
    <xf numFmtId="2" fontId="56" fillId="0" borderId="10" xfId="2" applyNumberFormat="1" applyFont="1" applyBorder="1" applyAlignment="1" applyProtection="1">
      <alignment horizontal="center" vertical="center" wrapText="1"/>
    </xf>
    <xf numFmtId="2" fontId="56" fillId="0" borderId="36" xfId="2" applyNumberFormat="1" applyFont="1" applyBorder="1" applyAlignment="1" applyProtection="1">
      <alignment horizontal="center" vertical="center" wrapText="1"/>
    </xf>
    <xf numFmtId="0" fontId="51" fillId="3" borderId="19" xfId="0" applyFont="1" applyFill="1" applyBorder="1" applyAlignment="1">
      <alignment horizontal="center"/>
    </xf>
    <xf numFmtId="0" fontId="48" fillId="0" borderId="0" xfId="1" applyFont="1" applyAlignment="1" applyProtection="1">
      <alignment horizontal="center"/>
    </xf>
    <xf numFmtId="2" fontId="48" fillId="0" borderId="0" xfId="1" applyNumberFormat="1" applyFont="1" applyAlignment="1" applyProtection="1">
      <alignment horizontal="right"/>
    </xf>
    <xf numFmtId="0" fontId="49" fillId="0" borderId="0" xfId="2" applyFont="1" applyAlignment="1" applyProtection="1">
      <alignment horizontal="center"/>
    </xf>
    <xf numFmtId="2" fontId="49" fillId="0" borderId="0" xfId="2" applyNumberFormat="1" applyFont="1" applyBorder="1" applyAlignment="1" applyProtection="1">
      <alignment horizontal="center"/>
    </xf>
    <xf numFmtId="0" fontId="49" fillId="0" borderId="0" xfId="2" applyFont="1" applyAlignment="1" applyProtection="1">
      <alignment horizontal="center" wrapText="1"/>
    </xf>
    <xf numFmtId="0" fontId="56" fillId="0" borderId="6" xfId="2" applyFont="1" applyBorder="1" applyAlignment="1" applyProtection="1">
      <alignment horizontal="center" vertical="center" wrapText="1"/>
    </xf>
    <xf numFmtId="0" fontId="56" fillId="0" borderId="10" xfId="2" applyFont="1" applyBorder="1" applyAlignment="1" applyProtection="1">
      <alignment horizontal="center" vertical="center" wrapText="1"/>
    </xf>
    <xf numFmtId="0" fontId="56" fillId="0" borderId="36" xfId="2" applyFont="1" applyBorder="1" applyAlignment="1" applyProtection="1">
      <alignment horizontal="center" vertical="center" wrapText="1"/>
    </xf>
    <xf numFmtId="0" fontId="51" fillId="3" borderId="0" xfId="0" applyFont="1" applyFill="1" applyBorder="1" applyAlignment="1">
      <alignment horizontal="center" shrinkToFit="1"/>
    </xf>
    <xf numFmtId="0" fontId="61" fillId="2" borderId="0" xfId="0" applyFont="1" applyFill="1" applyAlignment="1">
      <alignment horizontal="right" vertical="top" wrapText="1"/>
    </xf>
    <xf numFmtId="0" fontId="61" fillId="2" borderId="0" xfId="0" applyFont="1" applyFill="1" applyAlignment="1">
      <alignment horizontal="left" vertical="top" wrapText="1"/>
    </xf>
    <xf numFmtId="0" fontId="51" fillId="3" borderId="12" xfId="0" applyFont="1" applyFill="1" applyBorder="1" applyAlignment="1">
      <alignment horizontal="center" wrapText="1"/>
    </xf>
    <xf numFmtId="0" fontId="51" fillId="3" borderId="37" xfId="0" applyFont="1" applyFill="1" applyBorder="1" applyAlignment="1">
      <alignment horizontal="center" wrapText="1"/>
    </xf>
    <xf numFmtId="0" fontId="51" fillId="3" borderId="38" xfId="0" applyFont="1" applyFill="1" applyBorder="1" applyAlignment="1">
      <alignment horizontal="center" wrapText="1"/>
    </xf>
    <xf numFmtId="0" fontId="23" fillId="3" borderId="0" xfId="0" applyFont="1" applyFill="1" applyAlignment="1">
      <alignment horizontal="center" wrapText="1"/>
    </xf>
    <xf numFmtId="0" fontId="18" fillId="3" borderId="19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&#1054;/&#1050;&#1086;&#1075;&#1090;&#1077;&#1074;%20&#1042;.&#1048;.%20&#1056;&#1091;&#1082;&#1086;&#1074;&#1086;&#1076;&#1080;&#1090;&#1077;&#1083;&#1100;%20&#1055;&#1058;&#1057;/&#1054;&#1073;&#1098;&#1077;&#1082;&#1090;&#1099;/1.%20&#1058;&#1077;&#1085;&#1076;&#1077;&#1088;/&#1056;&#1072;&#1079;&#1076;&#1086;&#1083;&#1100;&#1085;&#1072;&#1103;/&#1041;&#1083;&#1072;&#1075;&#1086;&#1091;&#1089;&#1090;&#1088;&#1086;&#1081;&#1089;&#1090;&#1074;&#1086;%20(&#1085;&#1077;&#1090;%20&#1074;&#1089;&#1077;&#1093;%20&#1089;&#1084;&#1077;&#1090;)-0,85,%200,85%20&#1084;&#1077;&#1093;-&#1084;&#1099;%200,9/&#1052;&#1086;&#1105;/6.2.2.1.3%20&#1059;&#1089;&#1090;&#1088;&#1086;&#1081;&#1089;&#1090;&#1074;&#1086;%20&#1087;&#1088;&#1080;&#1076;&#1086;&#1084;&#1086;&#1074;&#1099;&#1093;%20&#1090;&#1088;&#1086;&#1090;&#1091;&#1072;&#1088;&#1086;&#1074;%20&#1080;%20&#1087;&#1083;&#1086;&#1097;&#1072;&#1076;&#1086;&#1082;%20&#1080;&#1079;&#1084;.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&#1054;/&#1050;&#1086;&#1075;&#1090;&#1077;&#1074;%20&#1042;.&#1048;.%20&#1056;&#1091;&#1082;&#1086;&#1074;&#1086;&#1076;&#1080;&#1090;&#1077;&#1083;&#1100;%20&#1055;&#1058;&#1057;/&#1054;&#1073;&#1098;&#1077;&#1082;&#1090;&#1099;/1.%20&#1058;&#1077;&#1085;&#1076;&#1077;&#1088;/&#1056;&#1072;&#1079;&#1076;&#1086;&#1083;&#1100;&#1085;&#1072;&#1103;/&#1041;&#1083;&#1072;&#1075;&#1086;&#1091;&#1089;&#1090;&#1088;&#1086;&#1081;&#1089;&#1090;&#1074;&#1086;%20(&#1085;&#1077;&#1090;%20&#1074;&#1089;&#1077;&#1093;%20&#1089;&#1084;&#1077;&#1090;)-0,85,%200,85%20&#1084;&#1077;&#1093;-&#1084;&#1099;%200,9/&#1052;&#1086;&#1105;/6.2.3%20&#1042;&#1086;&#1076;&#1086;&#1086;&#1090;&#1074;&#1086;&#1076;&#1085;&#1099;&#1077;%20&#1089;&#1086;&#1086;&#1088;&#1091;&#1078;&#1077;&#1085;&#1080;&#1103;%20&#1080;&#1079;&#1084;.24-&#1053;&#1059;&#1046;&#1053;&#1054;%20&#1044;&#1054;&#1044;&#1045;&#1051;&#1040;&#1058;&#106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&#1054;/&#1050;&#1086;&#1075;&#1090;&#1077;&#1074;%20&#1042;.&#1048;.%20&#1056;&#1091;&#1082;&#1086;&#1074;&#1086;&#1076;&#1080;&#1090;&#1077;&#1083;&#1100;%20&#1055;&#1058;&#1057;/&#1054;&#1073;&#1098;&#1077;&#1082;&#1090;&#1099;/1.%20&#1058;&#1077;&#1085;&#1076;&#1077;&#1088;/&#1056;&#1072;&#1079;&#1076;&#1086;&#1083;&#1100;&#1085;&#1072;&#1103;/&#1041;&#1083;&#1072;&#1075;&#1086;&#1091;&#1089;&#1090;&#1088;&#1086;&#1081;&#1089;&#1090;&#1074;&#1086;/&#1041;&#1083;&#1072;&#1075;&#1086;&#1091;&#1089;&#1090;&#1088;&#1086;&#1081;&#1089;&#1090;&#1074;&#1086;%200,85,%200,85%20&#1084;&#1077;&#1093;-&#1084;&#1099;%200,9%20&#1089;%20&#1084;&#1072;&#1090;-&#1084;&#1080;%20&#1087;&#1086;&#1076;&#1088;&#1103;&#1076;&#1095;&#1080;&#1082;&#1072;/&#1052;&#1086;&#1105;/6.2.1.1.3%20&#1055;&#1088;&#1086;&#1077;&#1079;&#1076;&#1099;%20&#1080;%20&#1087;&#1083;&#1086;&#1097;&#1072;&#1076;&#1082;&#1080;%20&#1080;&#1079;&#1084;.24+(%20&#1074;&#1089;&#1077;%20&#1084;&#1072;&#1090;-&#1083;&#1099;%20&#1087;&#1086;&#1076;&#1088;&#1103;&#1076;&#1095;&#1080;&#1082;&#1072;)+++++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&#1054;/&#1050;&#1086;&#1075;&#1090;&#1077;&#1074;%20&#1042;.&#1048;.%20&#1056;&#1091;&#1082;&#1086;&#1074;&#1086;&#1076;&#1080;&#1090;&#1077;&#1083;&#1100;%20&#1055;&#1058;&#1057;/&#1054;&#1073;&#1098;&#1077;&#1082;&#1090;&#1099;/1.%20&#1058;&#1077;&#1085;&#1076;&#1077;&#1088;/&#1056;&#1072;&#1079;&#1076;&#1086;&#1083;&#1100;&#1085;&#1072;&#1103;/&#1041;&#1083;&#1072;&#1075;&#1086;&#1091;&#1089;&#1090;&#1088;&#1086;&#1081;&#1089;&#1090;&#1074;&#1086;/&#1041;&#1083;&#1072;&#1075;&#1086;&#1091;&#1089;&#1090;&#1088;&#1086;&#1081;&#1089;&#1090;&#1074;&#1086;%200,85,%200,85%20&#1084;&#1077;&#1093;-&#1084;&#1099;%200,9%20&#1089;%20&#1084;&#1072;&#1090;-&#1084;&#1080;%20&#1087;&#1086;&#1076;&#1088;&#1103;&#1076;&#1095;&#1080;&#1082;&#1072;/&#1052;&#1086;&#1105;/6.1.5.3%20&#1054;&#1075;&#1088;&#1072;&#1078;&#1076;&#1077;&#1085;&#1080;&#1077;%20&#1090;&#1077;&#1088;&#1088;&#1080;&#1090;&#1086;&#1088;&#1080;&#1080;%20&#1080;&#1079;&#1084;.24++++++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&#1054;/&#1050;&#1086;&#1075;&#1090;&#1077;&#1074;%20&#1042;.&#1048;.%20&#1056;&#1091;&#1082;&#1086;&#1074;&#1086;&#1076;&#1080;&#1090;&#1077;&#1083;&#1100;%20&#1055;&#1058;&#1057;/&#1054;&#1073;&#1098;&#1077;&#1082;&#1090;&#1099;/1.%20&#1058;&#1077;&#1085;&#1076;&#1077;&#1088;/&#1056;&#1072;&#1079;&#1076;&#1086;&#1083;&#1100;&#1085;&#1072;&#1103;/&#1041;&#1083;&#1072;&#1075;&#1086;&#1091;&#1089;&#1090;&#1088;&#1086;&#1081;&#1089;&#1090;&#1074;&#1086;%20(&#1085;&#1077;&#1090;%20&#1074;&#1089;&#1077;&#1093;%20&#1089;&#1084;&#1077;&#1090;)-0,85,%200,85%20&#1084;&#1077;&#1093;-&#1084;&#1099;%200,9/&#1052;&#1086;&#1105;/6.2.1.2.3%20&#1056;&#1072;&#1079;&#1084;&#1077;&#1090;&#1082;&#1072;%20&#1089;&#1090;&#1086;&#1103;&#1085;&#1086;&#1082;%20&#1080;%20%20&#1084;&#1086;&#1085;&#1090;&#1072;&#1078;%20&#1076;&#1086;&#1088;&#1086;&#1078;&#1085;&#1099;&#1093;%20&#1079;&#1085;&#1072;&#1082;&#1086;&#1074;%20&#1080;&#1079;&#1084;.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&#1054;/&#1050;&#1086;&#1075;&#1090;&#1077;&#1074;%20&#1042;.&#1048;.%20&#1056;&#1091;&#1082;&#1086;&#1074;&#1086;&#1076;&#1080;&#1090;&#1077;&#1083;&#1100;%20&#1055;&#1058;&#1057;/&#1054;&#1073;&#1098;&#1077;&#1082;&#1090;&#1099;/1.%20&#1058;&#1077;&#1085;&#1076;&#1077;&#1088;/&#1056;&#1072;&#1079;&#1076;&#1086;&#1083;&#1100;&#1085;&#1072;&#1103;/&#1041;&#1083;&#1072;&#1075;&#1086;&#1091;&#1089;&#1090;&#1088;&#1086;&#1081;&#1089;&#1090;&#1074;&#1086;/&#1041;&#1083;&#1072;&#1075;&#1086;&#1091;&#1089;&#1090;&#1088;&#1086;&#1081;&#1089;&#1090;&#1074;&#1086;%200,85,%200,85%20&#1084;&#1077;&#1093;-&#1084;&#1099;%200,9%20&#1089;%20&#1084;&#1072;&#1090;-&#1084;&#1080;%20&#1087;&#1086;&#1076;&#1088;&#1103;&#1076;&#1095;&#1080;&#1082;&#1072;/&#1052;&#1086;&#1105;/6.2.2.2.3%20&#1056;&#1072;&#1079;&#1084;&#1077;&#1090;&#1082;&#1072;%20&#1089;&#1087;&#1086;&#1088;&#1090;&#1080;&#1074;&#1085;&#1099;&#1093;%20&#1087;&#1083;&#1086;&#1097;&#1072;&#1076;&#1086;&#1082;%20(&#1089;&#1090;&#1088;&#1080;&#1090;&#1073;&#1086;&#1083;&#1100;&#1085;&#1072;&#1103;%20&#1087;&#1083;&#1086;&#1097;&#1072;&#1076;&#1082;&#1072;)%20&#1080;&#1079;&#1084;.%2024+++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Ведомость_списания"/>
      <sheetName val="4.Ресурсный_расчет"/>
      <sheetName val="3.Материалы"/>
      <sheetName val="2.Лок.смета.и.Акт в Ер"/>
      <sheetName val="SourceOb.2"/>
      <sheetName val="1.Лок.смета.и.Акт"/>
      <sheetName val="SourceOb.1"/>
      <sheetName val="Source"/>
      <sheetName val="SourceObSm"/>
      <sheetName val="SmtRes"/>
      <sheetName val="EtalonRes"/>
      <sheetName val="SrcPoprs"/>
      <sheetName val="Src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P35">
            <v>64159</v>
          </cell>
        </row>
        <row r="37">
          <cell r="P37">
            <v>68</v>
          </cell>
        </row>
        <row r="41">
          <cell r="P41">
            <v>211345</v>
          </cell>
        </row>
        <row r="43">
          <cell r="P43">
            <v>273</v>
          </cell>
        </row>
        <row r="47">
          <cell r="P47">
            <v>18219</v>
          </cell>
        </row>
        <row r="51">
          <cell r="P51">
            <v>32080</v>
          </cell>
        </row>
        <row r="53">
          <cell r="P53">
            <v>34</v>
          </cell>
        </row>
        <row r="57">
          <cell r="P57">
            <v>292</v>
          </cell>
        </row>
        <row r="59">
          <cell r="P59">
            <v>696476</v>
          </cell>
        </row>
        <row r="63">
          <cell r="P63">
            <v>12774</v>
          </cell>
        </row>
        <row r="65">
          <cell r="P65">
            <v>102</v>
          </cell>
        </row>
        <row r="67">
          <cell r="P67">
            <v>2</v>
          </cell>
        </row>
        <row r="71">
          <cell r="P71">
            <v>6100</v>
          </cell>
        </row>
        <row r="75">
          <cell r="P75">
            <v>871</v>
          </cell>
        </row>
        <row r="79">
          <cell r="P79">
            <v>993</v>
          </cell>
        </row>
        <row r="81">
          <cell r="P81">
            <v>23257</v>
          </cell>
        </row>
        <row r="83">
          <cell r="P83">
            <v>316805</v>
          </cell>
        </row>
        <row r="85">
          <cell r="P85">
            <v>659</v>
          </cell>
        </row>
        <row r="87">
          <cell r="P87">
            <v>140737</v>
          </cell>
        </row>
        <row r="132">
          <cell r="P132">
            <v>5934</v>
          </cell>
        </row>
        <row r="134">
          <cell r="P134">
            <v>6</v>
          </cell>
        </row>
        <row r="138">
          <cell r="P138">
            <v>11498</v>
          </cell>
        </row>
        <row r="140">
          <cell r="P140">
            <v>15</v>
          </cell>
        </row>
        <row r="144">
          <cell r="P144">
            <v>2974</v>
          </cell>
        </row>
        <row r="148">
          <cell r="P148">
            <v>1745</v>
          </cell>
        </row>
        <row r="150">
          <cell r="P150">
            <v>2</v>
          </cell>
        </row>
        <row r="154">
          <cell r="P154">
            <v>16</v>
          </cell>
        </row>
        <row r="156">
          <cell r="P156">
            <v>37893</v>
          </cell>
        </row>
        <row r="160">
          <cell r="P160">
            <v>332</v>
          </cell>
        </row>
        <row r="164">
          <cell r="P164">
            <v>47</v>
          </cell>
        </row>
        <row r="204">
          <cell r="P204">
            <v>96239</v>
          </cell>
        </row>
        <row r="206">
          <cell r="P206">
            <v>102</v>
          </cell>
        </row>
        <row r="210">
          <cell r="P210">
            <v>126807</v>
          </cell>
        </row>
        <row r="212">
          <cell r="P212">
            <v>164</v>
          </cell>
        </row>
        <row r="216">
          <cell r="P216">
            <v>32795</v>
          </cell>
        </row>
        <row r="255">
          <cell r="P255">
            <v>8260</v>
          </cell>
        </row>
        <row r="257">
          <cell r="P257">
            <v>9</v>
          </cell>
        </row>
        <row r="261">
          <cell r="P261">
            <v>27208</v>
          </cell>
        </row>
        <row r="263">
          <cell r="P263">
            <v>35</v>
          </cell>
        </row>
        <row r="267">
          <cell r="P267">
            <v>-4691</v>
          </cell>
        </row>
        <row r="271">
          <cell r="P271">
            <v>27208</v>
          </cell>
        </row>
        <row r="273">
          <cell r="P273">
            <v>35</v>
          </cell>
        </row>
        <row r="277">
          <cell r="P277">
            <v>-18764</v>
          </cell>
        </row>
        <row r="281">
          <cell r="P281">
            <v>2306</v>
          </cell>
        </row>
        <row r="285">
          <cell r="P285">
            <v>2472</v>
          </cell>
        </row>
        <row r="289">
          <cell r="P289">
            <v>14005</v>
          </cell>
        </row>
        <row r="293">
          <cell r="P293">
            <v>1099</v>
          </cell>
        </row>
        <row r="295">
          <cell r="P295">
            <v>132510</v>
          </cell>
        </row>
        <row r="297">
          <cell r="P297">
            <v>313</v>
          </cell>
        </row>
        <row r="301">
          <cell r="P301">
            <v>-638</v>
          </cell>
        </row>
        <row r="303">
          <cell r="P303">
            <v>-79506</v>
          </cell>
        </row>
        <row r="307">
          <cell r="P307">
            <v>21487</v>
          </cell>
        </row>
        <row r="309">
          <cell r="P309">
            <v>88581</v>
          </cell>
        </row>
        <row r="311">
          <cell r="P311">
            <v>55362</v>
          </cell>
        </row>
        <row r="313">
          <cell r="P313">
            <v>86615</v>
          </cell>
        </row>
        <row r="315">
          <cell r="P315">
            <v>43744</v>
          </cell>
        </row>
        <row r="354">
          <cell r="P354">
            <v>16519</v>
          </cell>
        </row>
        <row r="356">
          <cell r="P356">
            <v>18</v>
          </cell>
        </row>
        <row r="395">
          <cell r="P395">
            <v>37217</v>
          </cell>
        </row>
        <row r="397">
          <cell r="P397">
            <v>40</v>
          </cell>
        </row>
        <row r="401">
          <cell r="P401">
            <v>122596</v>
          </cell>
        </row>
        <row r="403">
          <cell r="P403">
            <v>159</v>
          </cell>
        </row>
        <row r="407">
          <cell r="P407">
            <v>-21137</v>
          </cell>
        </row>
        <row r="411">
          <cell r="P411">
            <v>122596</v>
          </cell>
        </row>
        <row r="413">
          <cell r="P413">
            <v>159</v>
          </cell>
        </row>
        <row r="417">
          <cell r="P417">
            <v>-84549</v>
          </cell>
        </row>
        <row r="421">
          <cell r="P421">
            <v>10393</v>
          </cell>
        </row>
        <row r="425">
          <cell r="P425">
            <v>11138</v>
          </cell>
        </row>
        <row r="429">
          <cell r="P429">
            <v>63106</v>
          </cell>
        </row>
        <row r="433">
          <cell r="P433">
            <v>4951</v>
          </cell>
        </row>
        <row r="435">
          <cell r="P435">
            <v>597082</v>
          </cell>
        </row>
        <row r="437">
          <cell r="P437">
            <v>1411</v>
          </cell>
        </row>
        <row r="441">
          <cell r="P441">
            <v>-2873</v>
          </cell>
        </row>
        <row r="443">
          <cell r="P443">
            <v>-358249</v>
          </cell>
        </row>
        <row r="447">
          <cell r="P447">
            <v>48845</v>
          </cell>
        </row>
        <row r="449">
          <cell r="P449">
            <v>494138</v>
          </cell>
        </row>
        <row r="451">
          <cell r="P451">
            <v>538112</v>
          </cell>
        </row>
        <row r="453">
          <cell r="P453">
            <v>62</v>
          </cell>
        </row>
        <row r="455">
          <cell r="P455">
            <v>11009</v>
          </cell>
        </row>
        <row r="459">
          <cell r="P459">
            <v>96820</v>
          </cell>
        </row>
        <row r="461">
          <cell r="P461">
            <v>462955</v>
          </cell>
        </row>
        <row r="463">
          <cell r="P463">
            <v>241092</v>
          </cell>
        </row>
        <row r="465">
          <cell r="P465">
            <v>394379</v>
          </cell>
        </row>
        <row r="467">
          <cell r="P467">
            <v>138522</v>
          </cell>
        </row>
        <row r="506">
          <cell r="P506">
            <v>54425</v>
          </cell>
        </row>
        <row r="508">
          <cell r="P508">
            <v>58</v>
          </cell>
        </row>
        <row r="512">
          <cell r="P512">
            <v>119519</v>
          </cell>
        </row>
        <row r="514">
          <cell r="P514">
            <v>155</v>
          </cell>
        </row>
        <row r="518">
          <cell r="P518">
            <v>-20607</v>
          </cell>
        </row>
        <row r="522">
          <cell r="P522">
            <v>10132</v>
          </cell>
        </row>
        <row r="526">
          <cell r="P526">
            <v>11804</v>
          </cell>
        </row>
        <row r="528">
          <cell r="P528">
            <v>1649</v>
          </cell>
        </row>
        <row r="530">
          <cell r="P530">
            <v>127651</v>
          </cell>
        </row>
        <row r="534">
          <cell r="P534">
            <v>86531</v>
          </cell>
        </row>
        <row r="573">
          <cell r="P573">
            <v>0</v>
          </cell>
        </row>
        <row r="575">
          <cell r="P575">
            <v>1368</v>
          </cell>
        </row>
        <row r="579">
          <cell r="P579">
            <v>9652</v>
          </cell>
        </row>
        <row r="581">
          <cell r="P581">
            <v>12</v>
          </cell>
        </row>
        <row r="585">
          <cell r="P585">
            <v>-1664</v>
          </cell>
        </row>
        <row r="589">
          <cell r="P589">
            <v>2930</v>
          </cell>
        </row>
        <row r="591">
          <cell r="P591">
            <v>3</v>
          </cell>
        </row>
        <row r="595">
          <cell r="P595">
            <v>88385</v>
          </cell>
        </row>
        <row r="599">
          <cell r="P599">
            <v>2315</v>
          </cell>
        </row>
        <row r="638">
          <cell r="P638">
            <v>3037</v>
          </cell>
        </row>
        <row r="640">
          <cell r="P640">
            <v>366294</v>
          </cell>
        </row>
        <row r="644">
          <cell r="P644">
            <v>-734</v>
          </cell>
        </row>
        <row r="646">
          <cell r="P646">
            <v>-91574</v>
          </cell>
        </row>
        <row r="650">
          <cell r="P650">
            <v>38714</v>
          </cell>
        </row>
        <row r="689">
          <cell r="P689">
            <v>774</v>
          </cell>
        </row>
        <row r="691">
          <cell r="P691">
            <v>93388</v>
          </cell>
        </row>
        <row r="695">
          <cell r="P695">
            <v>-187</v>
          </cell>
        </row>
        <row r="697">
          <cell r="P697">
            <v>-23347</v>
          </cell>
        </row>
        <row r="701">
          <cell r="P701">
            <v>9870</v>
          </cell>
        </row>
        <row r="705">
          <cell r="P705">
            <v>2328</v>
          </cell>
        </row>
        <row r="707">
          <cell r="P707">
            <v>2</v>
          </cell>
        </row>
        <row r="711">
          <cell r="P711">
            <v>26</v>
          </cell>
        </row>
        <row r="713">
          <cell r="P713">
            <v>63190</v>
          </cell>
        </row>
        <row r="717">
          <cell r="P717">
            <v>553</v>
          </cell>
        </row>
        <row r="721">
          <cell r="P721">
            <v>79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Лок.смета.и.Акт в Ер"/>
      <sheetName val="SourceOb.2"/>
      <sheetName val="SourceOb.1"/>
      <sheetName val="Source"/>
      <sheetName val="SourceObSm"/>
      <sheetName val="SmtRes"/>
      <sheetName val="EtalonRes"/>
      <sheetName val="SrcPoprs"/>
      <sheetName val="SrcKA"/>
    </sheetNames>
    <sheetDataSet>
      <sheetData sheetId="0"/>
      <sheetData sheetId="1"/>
      <sheetData sheetId="2"/>
      <sheetData sheetId="3">
        <row r="29">
          <cell r="P29" t="e">
            <v>#REF!</v>
          </cell>
        </row>
        <row r="31">
          <cell r="P31" t="e">
            <v>#REF!</v>
          </cell>
        </row>
        <row r="35">
          <cell r="P35" t="e">
            <v>#REF!</v>
          </cell>
        </row>
        <row r="37">
          <cell r="P37" t="e">
            <v>#REF!</v>
          </cell>
        </row>
        <row r="39">
          <cell r="P39" t="e">
            <v>#REF!</v>
          </cell>
        </row>
        <row r="41">
          <cell r="P41" t="e">
            <v>#REF!</v>
          </cell>
        </row>
        <row r="43">
          <cell r="P43" t="e">
            <v>#REF!</v>
          </cell>
        </row>
        <row r="47">
          <cell r="P47" t="e">
            <v>#REF!</v>
          </cell>
        </row>
        <row r="49">
          <cell r="P49" t="e">
            <v>#REF!</v>
          </cell>
        </row>
        <row r="51">
          <cell r="P51" t="e">
            <v>#REF!</v>
          </cell>
        </row>
        <row r="53">
          <cell r="P53" t="e">
            <v>#REF!</v>
          </cell>
        </row>
        <row r="55">
          <cell r="P55" t="e">
            <v>#REF!</v>
          </cell>
        </row>
        <row r="57">
          <cell r="P57" t="e">
            <v>#REF!</v>
          </cell>
        </row>
        <row r="59">
          <cell r="P59" t="e">
            <v>#REF!</v>
          </cell>
        </row>
        <row r="61">
          <cell r="P61" t="e">
            <v>#REF!</v>
          </cell>
        </row>
        <row r="65">
          <cell r="P65" t="e">
            <v>#REF!</v>
          </cell>
        </row>
        <row r="67">
          <cell r="P67" t="e">
            <v>#REF!</v>
          </cell>
        </row>
        <row r="71">
          <cell r="P71" t="e">
            <v>#REF!</v>
          </cell>
        </row>
        <row r="75">
          <cell r="P75" t="e">
            <v>#REF!</v>
          </cell>
        </row>
        <row r="79">
          <cell r="P79" t="e">
            <v>#REF!</v>
          </cell>
        </row>
        <row r="81">
          <cell r="P81" t="e">
            <v>#REF!</v>
          </cell>
        </row>
        <row r="83">
          <cell r="P83" t="e">
            <v>#REF!</v>
          </cell>
        </row>
        <row r="85">
          <cell r="P85" t="e">
            <v>#REF!</v>
          </cell>
        </row>
        <row r="87">
          <cell r="P87" t="e">
            <v>#REF!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Лок.смета.и.Акт в ЕР"/>
      <sheetName val="SourceOb.2"/>
      <sheetName val="1.Лок.смета.и.Акт"/>
      <sheetName val="SourceOb.1"/>
      <sheetName val="Source"/>
      <sheetName val="SourceObSm"/>
      <sheetName val="SmtRes"/>
      <sheetName val="EtalonRes"/>
      <sheetName val="SrcPoprs"/>
      <sheetName val="SrcKA"/>
    </sheetNames>
    <sheetDataSet>
      <sheetData sheetId="0"/>
      <sheetData sheetId="1"/>
      <sheetData sheetId="2"/>
      <sheetData sheetId="3"/>
      <sheetData sheetId="4">
        <row r="32">
          <cell r="I32">
            <v>799.95299999999997</v>
          </cell>
          <cell r="AC32" t="e">
            <v>#REF!</v>
          </cell>
          <cell r="AW32">
            <v>1</v>
          </cell>
        </row>
        <row r="33">
          <cell r="P33" t="e">
            <v>#REF!</v>
          </cell>
        </row>
        <row r="34">
          <cell r="I34">
            <v>36.361499999999999</v>
          </cell>
          <cell r="AC34" t="e">
            <v>#REF!</v>
          </cell>
          <cell r="AW34">
            <v>1</v>
          </cell>
        </row>
        <row r="35">
          <cell r="P35" t="e">
            <v>#REF!</v>
          </cell>
        </row>
        <row r="38">
          <cell r="I38">
            <v>2074.8000000000002</v>
          </cell>
          <cell r="AC38" t="e">
            <v>#REF!</v>
          </cell>
          <cell r="AW38">
            <v>1</v>
          </cell>
        </row>
        <row r="39">
          <cell r="P39" t="e">
            <v>#REF!</v>
          </cell>
        </row>
        <row r="42">
          <cell r="I42">
            <v>29.64</v>
          </cell>
          <cell r="AC42" t="e">
            <v>#REF!</v>
          </cell>
          <cell r="AW42">
            <v>1</v>
          </cell>
        </row>
        <row r="43">
          <cell r="P43" t="e">
            <v>#REF!</v>
          </cell>
        </row>
        <row r="44">
          <cell r="I44">
            <v>373.464</v>
          </cell>
          <cell r="AC44" t="e">
            <v>#REF!</v>
          </cell>
          <cell r="AW44">
            <v>1</v>
          </cell>
        </row>
        <row r="45">
          <cell r="P45" t="e">
            <v>#REF!</v>
          </cell>
        </row>
        <row r="46">
          <cell r="I46">
            <v>59.28</v>
          </cell>
          <cell r="AC46" t="e">
            <v>#REF!</v>
          </cell>
          <cell r="AW46">
            <v>1</v>
          </cell>
        </row>
        <row r="47">
          <cell r="P47" t="e">
            <v>#REF!</v>
          </cell>
        </row>
        <row r="50">
          <cell r="I50">
            <v>74.692800000000005</v>
          </cell>
          <cell r="AC50" t="e">
            <v>#REF!</v>
          </cell>
          <cell r="AW50">
            <v>1</v>
          </cell>
        </row>
        <row r="51">
          <cell r="P51" t="e">
            <v>#REF!</v>
          </cell>
        </row>
        <row r="54">
          <cell r="I54">
            <v>1.0176400000000001</v>
          </cell>
          <cell r="AC54" t="e">
            <v>#REF!</v>
          </cell>
          <cell r="AW54">
            <v>1</v>
          </cell>
        </row>
        <row r="55">
          <cell r="P55" t="e">
            <v>#REF!</v>
          </cell>
        </row>
        <row r="58">
          <cell r="I58">
            <v>2.1340999999999999E-2</v>
          </cell>
          <cell r="AC58" t="e">
            <v>#REF!</v>
          </cell>
          <cell r="AW58">
            <v>1</v>
          </cell>
        </row>
        <row r="59">
          <cell r="P59" t="e">
            <v>#REF!</v>
          </cell>
        </row>
        <row r="60">
          <cell r="I60">
            <v>0.2964</v>
          </cell>
          <cell r="AC60" t="e">
            <v>#REF!</v>
          </cell>
          <cell r="AW60">
            <v>1</v>
          </cell>
        </row>
        <row r="61">
          <cell r="P61" t="e">
            <v>#REF!</v>
          </cell>
        </row>
        <row r="62">
          <cell r="I62">
            <v>189.30080000000001</v>
          </cell>
          <cell r="AC62" t="e">
            <v>#REF!</v>
          </cell>
          <cell r="AW62">
            <v>1</v>
          </cell>
        </row>
        <row r="63">
          <cell r="P63" t="e">
            <v>#REF!</v>
          </cell>
        </row>
        <row r="66">
          <cell r="I66">
            <v>1.6598000000000002E-2</v>
          </cell>
          <cell r="AC66" t="e">
            <v>#REF!</v>
          </cell>
          <cell r="AW66">
            <v>1</v>
          </cell>
        </row>
        <row r="67">
          <cell r="P67" t="e">
            <v>#REF!</v>
          </cell>
        </row>
        <row r="68">
          <cell r="I68">
            <v>142.27199999999999</v>
          </cell>
          <cell r="AC68" t="e">
            <v>#REF!</v>
          </cell>
          <cell r="AW68">
            <v>1</v>
          </cell>
        </row>
        <row r="69">
          <cell r="P69" t="e">
            <v>#REF!</v>
          </cell>
        </row>
        <row r="72">
          <cell r="I72">
            <v>2.1340999999999999E-2</v>
          </cell>
          <cell r="AC72" t="e">
            <v>#REF!</v>
          </cell>
          <cell r="AW72">
            <v>1</v>
          </cell>
        </row>
        <row r="73">
          <cell r="P73" t="e">
            <v>#REF!</v>
          </cell>
        </row>
        <row r="74">
          <cell r="I74">
            <v>0.2964</v>
          </cell>
          <cell r="AC74" t="e">
            <v>#REF!</v>
          </cell>
          <cell r="AW74">
            <v>1</v>
          </cell>
        </row>
        <row r="75">
          <cell r="P75" t="e">
            <v>#REF!</v>
          </cell>
        </row>
        <row r="76">
          <cell r="I76">
            <v>190.88159999999999</v>
          </cell>
          <cell r="AC76" t="e">
            <v>#REF!</v>
          </cell>
          <cell r="AW76">
            <v>1</v>
          </cell>
        </row>
        <row r="77">
          <cell r="P77" t="e">
            <v>#REF!</v>
          </cell>
        </row>
        <row r="80">
          <cell r="I80">
            <v>5.5329999999999997E-3</v>
          </cell>
          <cell r="AC80" t="e">
            <v>#REF!</v>
          </cell>
          <cell r="AW80">
            <v>1</v>
          </cell>
        </row>
        <row r="81">
          <cell r="P81" t="e">
            <v>#REF!</v>
          </cell>
        </row>
        <row r="82">
          <cell r="I82">
            <v>47.819200000000002</v>
          </cell>
          <cell r="AC82" t="e">
            <v>#REF!</v>
          </cell>
          <cell r="AW82">
            <v>1</v>
          </cell>
        </row>
        <row r="83">
          <cell r="P83" t="e">
            <v>#REF!</v>
          </cell>
        </row>
        <row r="86">
          <cell r="I86">
            <v>2.8799999999999997E-3</v>
          </cell>
          <cell r="AC86" t="e">
            <v>#REF!</v>
          </cell>
          <cell r="AW86">
            <v>1</v>
          </cell>
        </row>
        <row r="87">
          <cell r="P87" t="e">
            <v>#REF!</v>
          </cell>
        </row>
        <row r="88">
          <cell r="I88">
            <v>0.48960000000000004</v>
          </cell>
          <cell r="AC88" t="e">
            <v>#REF!</v>
          </cell>
          <cell r="AW88">
            <v>1</v>
          </cell>
        </row>
        <row r="89">
          <cell r="P89" t="e">
            <v>#REF!</v>
          </cell>
        </row>
        <row r="90">
          <cell r="I90">
            <v>16.992000000000001</v>
          </cell>
          <cell r="AC90" t="e">
            <v>#REF!</v>
          </cell>
          <cell r="AW90">
            <v>1</v>
          </cell>
        </row>
        <row r="91">
          <cell r="P91" t="e">
            <v>#REF!</v>
          </cell>
        </row>
        <row r="92">
          <cell r="I92">
            <v>0.17280000000000001</v>
          </cell>
          <cell r="AC92" t="e">
            <v>#REF!</v>
          </cell>
          <cell r="AW92">
            <v>1</v>
          </cell>
        </row>
        <row r="93">
          <cell r="P93" t="e">
            <v>#REF!</v>
          </cell>
        </row>
        <row r="94">
          <cell r="I94">
            <v>288</v>
          </cell>
          <cell r="AC94" t="e">
            <v>#REF!</v>
          </cell>
          <cell r="AW94">
            <v>1</v>
          </cell>
        </row>
        <row r="95">
          <cell r="P95" t="e">
            <v>#REF!</v>
          </cell>
        </row>
        <row r="98">
          <cell r="I98">
            <v>2.3000000000000001E-4</v>
          </cell>
          <cell r="AC98" t="e">
            <v>#REF!</v>
          </cell>
          <cell r="AW98">
            <v>1</v>
          </cell>
        </row>
        <row r="99">
          <cell r="P99" t="e">
            <v>#REF!</v>
          </cell>
        </row>
        <row r="100">
          <cell r="I100">
            <v>4.838400000000001E-2</v>
          </cell>
          <cell r="AC100" t="e">
            <v>#REF!</v>
          </cell>
          <cell r="AW100">
            <v>1</v>
          </cell>
        </row>
        <row r="101">
          <cell r="P101" t="e">
            <v>#REF!</v>
          </cell>
        </row>
        <row r="104">
          <cell r="I104">
            <v>4.2999999999999999E-4</v>
          </cell>
          <cell r="AC104" t="e">
            <v>#REF!</v>
          </cell>
          <cell r="AW104">
            <v>1</v>
          </cell>
        </row>
        <row r="105">
          <cell r="P105" t="e">
            <v>#REF!</v>
          </cell>
        </row>
        <row r="106">
          <cell r="I106">
            <v>7.3099999999999998E-2</v>
          </cell>
          <cell r="AC106" t="e">
            <v>#REF!</v>
          </cell>
          <cell r="AW106">
            <v>1</v>
          </cell>
        </row>
        <row r="107">
          <cell r="P107" t="e">
            <v>#REF!</v>
          </cell>
        </row>
        <row r="108">
          <cell r="I108">
            <v>4.1606800000000002</v>
          </cell>
          <cell r="AC108" t="e">
            <v>#REF!</v>
          </cell>
          <cell r="AW108">
            <v>1</v>
          </cell>
        </row>
        <row r="109">
          <cell r="P109" t="e">
            <v>#REF!</v>
          </cell>
        </row>
        <row r="110">
          <cell r="I110">
            <v>5.5986000000000001E-2</v>
          </cell>
          <cell r="AC110" t="e">
            <v>#REF!</v>
          </cell>
          <cell r="AW110">
            <v>1</v>
          </cell>
        </row>
        <row r="111">
          <cell r="P111" t="e">
            <v>#REF!</v>
          </cell>
        </row>
        <row r="112">
          <cell r="I112">
            <v>43</v>
          </cell>
          <cell r="AC112" t="e">
            <v>#REF!</v>
          </cell>
          <cell r="AW112">
            <v>1</v>
          </cell>
        </row>
        <row r="113">
          <cell r="P113" t="e">
            <v>#REF!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Ведомость_списания"/>
      <sheetName val="5.Ресурсный_расчет"/>
      <sheetName val="4.Оборудование"/>
      <sheetName val="3.Материалы"/>
      <sheetName val="2.Лок.смета.и.Акт в Ер"/>
      <sheetName val="SourceOb.2"/>
      <sheetName val="SourceOb.1"/>
      <sheetName val="Source"/>
      <sheetName val="SourceObSm"/>
      <sheetName val="SmtRes"/>
      <sheetName val="EtalonRes"/>
      <sheetName val="Src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1">
          <cell r="P31">
            <v>1</v>
          </cell>
        </row>
        <row r="33">
          <cell r="P33">
            <v>62931</v>
          </cell>
        </row>
        <row r="37">
          <cell r="P37">
            <v>153178</v>
          </cell>
        </row>
        <row r="39">
          <cell r="P39">
            <v>1442</v>
          </cell>
        </row>
        <row r="43">
          <cell r="P43">
            <v>900726</v>
          </cell>
        </row>
        <row r="45">
          <cell r="P45">
            <v>25662</v>
          </cell>
        </row>
        <row r="47">
          <cell r="P47">
            <v>916</v>
          </cell>
        </row>
        <row r="49">
          <cell r="P49">
            <v>7676</v>
          </cell>
        </row>
        <row r="53">
          <cell r="P53">
            <v>64490</v>
          </cell>
        </row>
        <row r="57">
          <cell r="P57">
            <v>176591</v>
          </cell>
        </row>
        <row r="59">
          <cell r="P59">
            <v>3895</v>
          </cell>
        </row>
        <row r="64">
          <cell r="P64">
            <v>102934</v>
          </cell>
        </row>
        <row r="68">
          <cell r="P68">
            <v>2</v>
          </cell>
        </row>
        <row r="70">
          <cell r="P70">
            <v>11</v>
          </cell>
        </row>
        <row r="72">
          <cell r="P72">
            <v>33985</v>
          </cell>
        </row>
        <row r="76">
          <cell r="P76">
            <v>8103</v>
          </cell>
        </row>
        <row r="78">
          <cell r="P78">
            <v>5008</v>
          </cell>
        </row>
        <row r="80">
          <cell r="P80">
            <v>7512</v>
          </cell>
        </row>
        <row r="82">
          <cell r="P82">
            <v>3</v>
          </cell>
        </row>
        <row r="86">
          <cell r="P86">
            <v>9761</v>
          </cell>
        </row>
        <row r="88">
          <cell r="P88">
            <v>7057</v>
          </cell>
        </row>
        <row r="90">
          <cell r="P90">
            <v>1252</v>
          </cell>
        </row>
        <row r="94">
          <cell r="P94">
            <v>9</v>
          </cell>
        </row>
        <row r="96">
          <cell r="P96">
            <v>8944</v>
          </cell>
        </row>
        <row r="100">
          <cell r="P100">
            <v>1255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Ведомость_списания"/>
      <sheetName val="4.Ресурсный_расчет"/>
      <sheetName val="3.Материалы"/>
      <sheetName val="2.Лок.смета.и.Акт в ЕР"/>
      <sheetName val="SourceOb.2"/>
      <sheetName val="1.Лок.смета.и.Акт"/>
      <sheetName val="SourceOb.1"/>
      <sheetName val="Source"/>
      <sheetName val="SourceObSm"/>
      <sheetName val="SmtRes"/>
      <sheetName val="EtalonRes"/>
      <sheetName val="SrcPoprs"/>
      <sheetName val="Src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8">
          <cell r="P28">
            <v>14</v>
          </cell>
        </row>
        <row r="30">
          <cell r="P30">
            <v>2906</v>
          </cell>
        </row>
        <row r="34">
          <cell r="P34">
            <v>1</v>
          </cell>
        </row>
        <row r="36">
          <cell r="P36">
            <v>978</v>
          </cell>
        </row>
        <row r="40">
          <cell r="P40">
            <v>1</v>
          </cell>
        </row>
        <row r="42">
          <cell r="P42">
            <v>512</v>
          </cell>
        </row>
        <row r="46">
          <cell r="P46">
            <v>2</v>
          </cell>
        </row>
        <row r="48">
          <cell r="P48">
            <v>5442</v>
          </cell>
        </row>
        <row r="50">
          <cell r="P50">
            <v>1290</v>
          </cell>
        </row>
        <row r="52">
          <cell r="P52">
            <v>2261</v>
          </cell>
        </row>
        <row r="54">
          <cell r="P54">
            <v>631</v>
          </cell>
        </row>
        <row r="58">
          <cell r="P58">
            <v>111</v>
          </cell>
        </row>
        <row r="60">
          <cell r="P60">
            <v>1262</v>
          </cell>
        </row>
        <row r="62">
          <cell r="P62">
            <v>631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Ведомость_списания"/>
      <sheetName val="4.Ресурсный_расчет"/>
      <sheetName val="3.Материалы"/>
      <sheetName val="2.Лок.смета.и.Акт в ЕР"/>
      <sheetName val="SourceOb.2"/>
      <sheetName val="1.Лок.смета.и.Акт"/>
      <sheetName val="SourceOb.1"/>
      <sheetName val="Source"/>
      <sheetName val="SourceObSm"/>
      <sheetName val="SmtRes"/>
      <sheetName val="EtalonRes"/>
      <sheetName val="SrcPoprs"/>
      <sheetName val="Src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P27">
            <v>321</v>
          </cell>
        </row>
        <row r="29">
          <cell r="P29">
            <v>422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35"/>
  <sheetViews>
    <sheetView workbookViewId="0">
      <selection activeCell="F40" sqref="F40"/>
    </sheetView>
  </sheetViews>
  <sheetFormatPr defaultRowHeight="12.75" x14ac:dyDescent="0.2"/>
  <cols>
    <col min="1" max="1" width="7.7109375" customWidth="1"/>
    <col min="2" max="2" width="10.7109375" customWidth="1"/>
    <col min="3" max="3" width="36.7109375" customWidth="1"/>
    <col min="4" max="4" width="9.7109375" customWidth="1"/>
    <col min="5" max="5" width="8.7109375" customWidth="1"/>
    <col min="6" max="11" width="9.7109375" customWidth="1"/>
    <col min="15" max="69" width="0" hidden="1" customWidth="1"/>
    <col min="70" max="70" width="108.7109375" hidden="1" customWidth="1"/>
    <col min="71" max="71" width="118.7109375" hidden="1" customWidth="1"/>
    <col min="72" max="72" width="108.7109375" hidden="1" customWidth="1"/>
    <col min="73" max="73" width="125.7109375" hidden="1" customWidth="1"/>
    <col min="74" max="76" width="0" hidden="1" customWidth="1"/>
    <col min="77" max="77" width="37.7109375" hidden="1" customWidth="1"/>
    <col min="78" max="78" width="19.7109375" hidden="1" customWidth="1"/>
    <col min="79" max="256" width="0" hidden="1" customWidth="1"/>
  </cols>
  <sheetData>
    <row r="1" spans="1:255" s="15" customFormat="1" ht="11.25" x14ac:dyDescent="0.2">
      <c r="A1" s="348" t="s">
        <v>211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3" spans="1:255" x14ac:dyDescent="0.2">
      <c r="A3" s="20" t="s">
        <v>218</v>
      </c>
      <c r="B3" s="19"/>
      <c r="C3" s="349"/>
      <c r="D3" s="350"/>
      <c r="E3" s="350"/>
      <c r="F3" s="350"/>
      <c r="G3" s="350"/>
      <c r="H3" s="350"/>
      <c r="I3" s="350"/>
      <c r="J3" s="350"/>
      <c r="K3" s="350"/>
      <c r="BR3" s="22">
        <f>C3</f>
        <v>0</v>
      </c>
      <c r="IU3" s="23"/>
    </row>
    <row r="4" spans="1:255" x14ac:dyDescent="0.2">
      <c r="A4" s="20" t="s">
        <v>220</v>
      </c>
      <c r="B4" s="19"/>
      <c r="C4" s="351"/>
      <c r="D4" s="352"/>
      <c r="E4" s="352"/>
      <c r="F4" s="352"/>
      <c r="G4" s="352"/>
      <c r="H4" s="352"/>
      <c r="I4" s="352"/>
      <c r="J4" s="352"/>
      <c r="K4" s="352"/>
      <c r="BR4" s="22">
        <f>C4</f>
        <v>0</v>
      </c>
      <c r="IU4" s="23"/>
    </row>
    <row r="5" spans="1:255" x14ac:dyDescent="0.2">
      <c r="A5" s="20" t="s">
        <v>221</v>
      </c>
      <c r="B5" s="19"/>
      <c r="C5" s="351"/>
      <c r="D5" s="352"/>
      <c r="E5" s="352"/>
      <c r="F5" s="352"/>
      <c r="G5" s="352"/>
      <c r="H5" s="352"/>
      <c r="I5" s="352"/>
      <c r="J5" s="352"/>
      <c r="K5" s="352"/>
      <c r="BR5" s="22">
        <f>C5</f>
        <v>0</v>
      </c>
      <c r="IU5" s="23"/>
    </row>
    <row r="6" spans="1:255" x14ac:dyDescent="0.2">
      <c r="A6" s="20" t="s">
        <v>222</v>
      </c>
      <c r="B6" s="19"/>
      <c r="C6" s="353"/>
      <c r="D6" s="354"/>
      <c r="E6" s="354"/>
      <c r="F6" s="354"/>
      <c r="G6" s="354"/>
      <c r="H6" s="354"/>
      <c r="I6" s="354"/>
      <c r="J6" s="354"/>
      <c r="K6" s="354"/>
      <c r="BR6" s="22">
        <f>C6</f>
        <v>0</v>
      </c>
      <c r="IU6" s="23"/>
    </row>
    <row r="7" spans="1:255" x14ac:dyDescent="0.2">
      <c r="A7" s="355"/>
      <c r="B7" s="355"/>
      <c r="C7" s="355"/>
      <c r="D7" s="355"/>
      <c r="E7" s="355"/>
      <c r="F7" s="355"/>
      <c r="G7" s="355"/>
      <c r="H7" s="355"/>
      <c r="I7" s="355"/>
      <c r="J7" s="355"/>
      <c r="K7" s="355"/>
    </row>
    <row r="8" spans="1:255" ht="18.75" x14ac:dyDescent="0.3">
      <c r="A8" s="356" t="s">
        <v>385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</row>
    <row r="9" spans="1:255" x14ac:dyDescent="0.2">
      <c r="A9" s="357" t="s">
        <v>386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</row>
    <row r="10" spans="1:255" x14ac:dyDescent="0.2">
      <c r="A10" s="357"/>
      <c r="B10" s="357"/>
      <c r="C10" s="357"/>
      <c r="D10" s="357"/>
      <c r="E10" s="357"/>
      <c r="F10" s="357"/>
      <c r="G10" s="357"/>
      <c r="H10" s="357"/>
      <c r="I10" s="357"/>
      <c r="J10" s="357"/>
      <c r="K10" s="357"/>
    </row>
    <row r="11" spans="1:255" ht="31.5" x14ac:dyDescent="0.25">
      <c r="A11" s="14" t="s">
        <v>349</v>
      </c>
      <c r="B11" s="358" t="s">
        <v>4</v>
      </c>
      <c r="C11" s="358"/>
      <c r="D11" s="358"/>
      <c r="E11" s="358"/>
      <c r="F11" s="358"/>
      <c r="G11" s="358"/>
      <c r="H11" s="358"/>
      <c r="I11" s="358"/>
      <c r="J11" s="358"/>
      <c r="K11" s="358"/>
      <c r="BS11" s="167" t="str">
        <f>B11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2" spans="1:255" ht="31.5" x14ac:dyDescent="0.25">
      <c r="A12" s="14" t="s">
        <v>224</v>
      </c>
      <c r="B12" s="359" t="s">
        <v>4</v>
      </c>
      <c r="C12" s="359"/>
      <c r="D12" s="359"/>
      <c r="E12" s="359"/>
      <c r="F12" s="359"/>
      <c r="G12" s="359"/>
      <c r="H12" s="359"/>
      <c r="I12" s="359"/>
      <c r="J12" s="359"/>
      <c r="K12" s="359"/>
      <c r="BS12" s="167" t="str">
        <f>B12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2" s="23"/>
    </row>
    <row r="13" spans="1:255" x14ac:dyDescent="0.2">
      <c r="A13" s="14" t="s">
        <v>225</v>
      </c>
      <c r="B13" s="346" t="s">
        <v>244</v>
      </c>
      <c r="C13" s="347"/>
      <c r="D13" s="347"/>
      <c r="E13" s="347"/>
      <c r="F13" s="347"/>
      <c r="G13" s="347"/>
      <c r="H13" s="347"/>
      <c r="I13" s="347"/>
      <c r="J13" s="347"/>
      <c r="K13" s="347"/>
      <c r="BT13" s="22">
        <f>C13</f>
        <v>0</v>
      </c>
      <c r="IU13" s="23"/>
    </row>
    <row r="15" spans="1:255" x14ac:dyDescent="0.2">
      <c r="A15" s="168" t="s">
        <v>350</v>
      </c>
      <c r="B15" s="168" t="s">
        <v>352</v>
      </c>
      <c r="C15" s="168" t="s">
        <v>355</v>
      </c>
      <c r="D15" s="168" t="s">
        <v>357</v>
      </c>
      <c r="E15" s="168" t="s">
        <v>388</v>
      </c>
      <c r="F15" s="360" t="s">
        <v>390</v>
      </c>
      <c r="G15" s="361"/>
      <c r="H15" s="361"/>
      <c r="I15" s="168" t="s">
        <v>395</v>
      </c>
      <c r="J15" s="168"/>
      <c r="K15" s="169" t="s">
        <v>398</v>
      </c>
    </row>
    <row r="16" spans="1:255" x14ac:dyDescent="0.2">
      <c r="A16" s="170" t="s">
        <v>351</v>
      </c>
      <c r="B16" s="170" t="s">
        <v>353</v>
      </c>
      <c r="C16" s="170" t="s">
        <v>387</v>
      </c>
      <c r="D16" s="170" t="s">
        <v>358</v>
      </c>
      <c r="E16" s="170" t="s">
        <v>389</v>
      </c>
      <c r="F16" s="168" t="s">
        <v>391</v>
      </c>
      <c r="G16" s="168" t="s">
        <v>393</v>
      </c>
      <c r="H16" s="168" t="s">
        <v>394</v>
      </c>
      <c r="I16" s="170" t="s">
        <v>396</v>
      </c>
      <c r="J16" s="170" t="s">
        <v>397</v>
      </c>
      <c r="K16" s="171" t="s">
        <v>399</v>
      </c>
    </row>
    <row r="17" spans="1:255" x14ac:dyDescent="0.2">
      <c r="A17" s="170"/>
      <c r="B17" s="170" t="s">
        <v>354</v>
      </c>
      <c r="C17" s="170"/>
      <c r="D17" s="170" t="s">
        <v>359</v>
      </c>
      <c r="E17" s="170"/>
      <c r="F17" s="170" t="s">
        <v>392</v>
      </c>
      <c r="G17" s="170"/>
      <c r="H17" s="170"/>
      <c r="I17" s="170"/>
      <c r="J17" s="170"/>
      <c r="K17" s="171" t="s">
        <v>400</v>
      </c>
    </row>
    <row r="18" spans="1:255" x14ac:dyDescent="0.2">
      <c r="A18" s="168">
        <v>1</v>
      </c>
      <c r="B18" s="168">
        <v>2</v>
      </c>
      <c r="C18" s="168">
        <v>3</v>
      </c>
      <c r="D18" s="168">
        <v>4</v>
      </c>
      <c r="E18" s="168">
        <v>5</v>
      </c>
      <c r="F18" s="168">
        <v>6</v>
      </c>
      <c r="G18" s="168">
        <v>7</v>
      </c>
      <c r="H18" s="168">
        <v>8</v>
      </c>
      <c r="I18" s="168">
        <v>9</v>
      </c>
      <c r="J18" s="168">
        <v>10</v>
      </c>
      <c r="K18" s="169">
        <v>11</v>
      </c>
    </row>
    <row r="19" spans="1:255" ht="15" x14ac:dyDescent="0.25">
      <c r="A19" s="362" t="s">
        <v>401</v>
      </c>
      <c r="B19" s="363"/>
      <c r="C19" s="363"/>
      <c r="D19" s="363"/>
      <c r="E19" s="363"/>
      <c r="F19" s="363"/>
      <c r="G19" s="363"/>
      <c r="H19" s="363"/>
      <c r="I19" s="363"/>
      <c r="J19" s="363"/>
      <c r="K19" s="364"/>
      <c r="BU19" s="193" t="str">
        <f>A19</f>
        <v>Смета: Устройство котлована</v>
      </c>
      <c r="IU19" s="23"/>
    </row>
    <row r="20" spans="1:255" ht="15" x14ac:dyDescent="0.25">
      <c r="A20" s="365" t="s">
        <v>16</v>
      </c>
      <c r="B20" s="366"/>
      <c r="C20" s="366"/>
      <c r="D20" s="366"/>
      <c r="E20" s="366"/>
      <c r="F20" s="366"/>
      <c r="G20" s="366"/>
      <c r="H20" s="366"/>
      <c r="I20" s="366"/>
      <c r="J20" s="366"/>
      <c r="K20" s="366"/>
      <c r="BU20" s="193" t="str">
        <f>A20</f>
        <v>Удаление насыпного грунта и срезка растительного грунта смотри ЛСР № 4.1.3.1; №4.1.3.2</v>
      </c>
      <c r="IU20" s="23"/>
    </row>
    <row r="21" spans="1:255" ht="60" x14ac:dyDescent="0.2">
      <c r="A21" s="194" t="s">
        <v>17</v>
      </c>
      <c r="B21" s="195" t="s">
        <v>18</v>
      </c>
      <c r="C21" s="195" t="s">
        <v>19</v>
      </c>
      <c r="D21" s="195" t="s">
        <v>20</v>
      </c>
      <c r="E21" s="196">
        <f>Source!I25</f>
        <v>3.2006999999999999</v>
      </c>
      <c r="F21" s="196"/>
      <c r="G21" s="196"/>
      <c r="H21" s="196"/>
      <c r="I21" s="196"/>
      <c r="J21" s="197"/>
      <c r="K21" s="197"/>
    </row>
    <row r="22" spans="1:255" ht="48" x14ac:dyDescent="0.2">
      <c r="A22" s="194" t="s">
        <v>25</v>
      </c>
      <c r="B22" s="195" t="s">
        <v>26</v>
      </c>
      <c r="C22" s="195" t="s">
        <v>27</v>
      </c>
      <c r="D22" s="195" t="s">
        <v>28</v>
      </c>
      <c r="E22" s="196">
        <f>Source!I27</f>
        <v>5505.2039999999997</v>
      </c>
      <c r="F22" s="196"/>
      <c r="G22" s="196"/>
      <c r="H22" s="196"/>
      <c r="I22" s="196"/>
      <c r="J22" s="197"/>
      <c r="K22" s="197"/>
    </row>
    <row r="23" spans="1:255" ht="24" x14ac:dyDescent="0.2">
      <c r="A23" s="194" t="s">
        <v>33</v>
      </c>
      <c r="B23" s="195" t="s">
        <v>34</v>
      </c>
      <c r="C23" s="195" t="s">
        <v>35</v>
      </c>
      <c r="D23" s="195" t="s">
        <v>20</v>
      </c>
      <c r="E23" s="196">
        <f>Source!I29</f>
        <v>3.2006999999999999</v>
      </c>
      <c r="F23" s="196"/>
      <c r="G23" s="196"/>
      <c r="H23" s="196"/>
      <c r="I23" s="196"/>
      <c r="J23" s="197"/>
      <c r="K23" s="197"/>
    </row>
    <row r="24" spans="1:255" ht="36" x14ac:dyDescent="0.2">
      <c r="A24" s="194" t="s">
        <v>37</v>
      </c>
      <c r="B24" s="195" t="s">
        <v>38</v>
      </c>
      <c r="C24" s="195" t="s">
        <v>39</v>
      </c>
      <c r="D24" s="195" t="s">
        <v>40</v>
      </c>
      <c r="E24" s="196">
        <f>Source!I31</f>
        <v>1.4420999999999999</v>
      </c>
      <c r="F24" s="196"/>
      <c r="G24" s="196"/>
      <c r="H24" s="196"/>
      <c r="I24" s="196"/>
      <c r="J24" s="197"/>
      <c r="K24" s="197"/>
    </row>
    <row r="27" spans="1:255" ht="22.5" x14ac:dyDescent="0.2">
      <c r="A27" s="162" t="s">
        <v>334</v>
      </c>
      <c r="B27" s="162"/>
      <c r="C27" s="174" t="s">
        <v>403</v>
      </c>
      <c r="D27" s="163"/>
      <c r="E27" s="163"/>
      <c r="F27" s="367" t="s">
        <v>7</v>
      </c>
      <c r="G27" s="367"/>
      <c r="BY27" s="164" t="str">
        <f>C27</f>
        <v xml:space="preserve"> Главный инженер сметчик сметно-расчетной службы ООО "ОДСК"</v>
      </c>
      <c r="BZ27" s="164" t="str">
        <f>F27</f>
        <v>Кузнецова У. И.</v>
      </c>
      <c r="IU27" s="23"/>
    </row>
    <row r="28" spans="1:255" s="176" customFormat="1" ht="11.25" x14ac:dyDescent="0.2">
      <c r="A28" s="175"/>
      <c r="B28" s="175"/>
      <c r="C28" s="368" t="s">
        <v>330</v>
      </c>
      <c r="D28" s="368"/>
      <c r="E28" s="368"/>
      <c r="F28" s="368" t="s">
        <v>331</v>
      </c>
      <c r="G28" s="368"/>
    </row>
    <row r="29" spans="1:255" x14ac:dyDescent="0.2">
      <c r="A29" s="18"/>
      <c r="B29" s="18"/>
      <c r="C29" s="18"/>
      <c r="D29" s="11" t="s">
        <v>332</v>
      </c>
      <c r="E29" s="18"/>
      <c r="F29" s="18"/>
      <c r="G29" s="18"/>
    </row>
    <row r="30" spans="1:255" ht="22.5" x14ac:dyDescent="0.2">
      <c r="A30" s="162" t="s">
        <v>335</v>
      </c>
      <c r="B30" s="162"/>
      <c r="C30" s="174" t="s">
        <v>343</v>
      </c>
      <c r="D30" s="163"/>
      <c r="E30" s="163"/>
      <c r="F30" s="367" t="s">
        <v>337</v>
      </c>
      <c r="G30" s="367"/>
      <c r="BY30" s="164" t="str">
        <f>C30</f>
        <v>Руководитель сметно-расчетной службы ООО "ОДСК"</v>
      </c>
      <c r="BZ30" s="164" t="str">
        <f>F30</f>
        <v>Артамонова Ю.А.</v>
      </c>
      <c r="IU30" s="23"/>
    </row>
    <row r="31" spans="1:255" s="176" customFormat="1" ht="11.25" x14ac:dyDescent="0.2">
      <c r="A31" s="175"/>
      <c r="B31" s="175"/>
      <c r="C31" s="368" t="s">
        <v>330</v>
      </c>
      <c r="D31" s="368"/>
      <c r="E31" s="368"/>
      <c r="F31" s="368" t="s">
        <v>331</v>
      </c>
      <c r="G31" s="368"/>
    </row>
    <row r="32" spans="1:255" x14ac:dyDescent="0.2">
      <c r="A32" s="18"/>
      <c r="B32" s="18"/>
      <c r="C32" s="18"/>
      <c r="D32" s="11" t="s">
        <v>332</v>
      </c>
      <c r="E32" s="18"/>
      <c r="F32" s="18"/>
      <c r="G32" s="18"/>
    </row>
    <row r="33" spans="1:255" x14ac:dyDescent="0.2">
      <c r="A33" s="162" t="s">
        <v>221</v>
      </c>
      <c r="B33" s="162"/>
      <c r="C33" s="174" t="s">
        <v>344</v>
      </c>
      <c r="D33" s="163"/>
      <c r="E33" s="163"/>
      <c r="F33" s="367" t="s">
        <v>345</v>
      </c>
      <c r="G33" s="367"/>
      <c r="BY33" s="164" t="str">
        <f>C33</f>
        <v>Руководитель ПТО ООО "ОСУ-2"</v>
      </c>
      <c r="BZ33" s="164" t="str">
        <f>F33</f>
        <v>Когтев В. И.</v>
      </c>
      <c r="IU33" s="23"/>
    </row>
    <row r="34" spans="1:255" s="176" customFormat="1" ht="11.25" x14ac:dyDescent="0.2">
      <c r="A34" s="175"/>
      <c r="B34" s="175"/>
      <c r="C34" s="368" t="s">
        <v>330</v>
      </c>
      <c r="D34" s="368"/>
      <c r="E34" s="368"/>
      <c r="F34" s="368" t="s">
        <v>331</v>
      </c>
      <c r="G34" s="368"/>
    </row>
    <row r="35" spans="1:255" x14ac:dyDescent="0.2">
      <c r="A35" s="18"/>
      <c r="B35" s="18"/>
      <c r="C35" s="18"/>
      <c r="D35" s="11" t="s">
        <v>332</v>
      </c>
      <c r="E35" s="18"/>
      <c r="F35" s="18"/>
      <c r="G35" s="18"/>
    </row>
  </sheetData>
  <mergeCells count="24">
    <mergeCell ref="F30:G30"/>
    <mergeCell ref="C31:E31"/>
    <mergeCell ref="F31:G31"/>
    <mergeCell ref="F33:G33"/>
    <mergeCell ref="C34:E34"/>
    <mergeCell ref="F34:G34"/>
    <mergeCell ref="F15:H15"/>
    <mergeCell ref="A19:K19"/>
    <mergeCell ref="A20:K20"/>
    <mergeCell ref="F27:G27"/>
    <mergeCell ref="C28:E28"/>
    <mergeCell ref="F28:G28"/>
    <mergeCell ref="B13:K13"/>
    <mergeCell ref="A1:K1"/>
    <mergeCell ref="C3:K3"/>
    <mergeCell ref="C4:K4"/>
    <mergeCell ref="C5:K5"/>
    <mergeCell ref="C6:K6"/>
    <mergeCell ref="A7:K7"/>
    <mergeCell ref="A8:K8"/>
    <mergeCell ref="A9:K9"/>
    <mergeCell ref="A10:K10"/>
    <mergeCell ref="B11:K11"/>
    <mergeCell ref="B12:K12"/>
  </mergeCells>
  <pageMargins left="0.7" right="0.7" top="0.75" bottom="0.75" header="0.3" footer="0.3"/>
  <pageSetup paperSize="9" orientation="landscape" r:id="rId1"/>
  <headerFooter>
    <oddFooter>&amp;R&amp;P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34"/>
  <sheetViews>
    <sheetView workbookViewId="0">
      <selection activeCell="A130" sqref="A130:AN130"/>
    </sheetView>
  </sheetViews>
  <sheetFormatPr defaultColWidth="9.140625" defaultRowHeight="12.75" x14ac:dyDescent="0.2"/>
  <cols>
    <col min="1" max="256" width="9.140625" customWidth="1"/>
  </cols>
  <sheetData>
    <row r="1" spans="1:246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25077</v>
      </c>
      <c r="M1">
        <v>17628643</v>
      </c>
      <c r="N1">
        <v>11</v>
      </c>
      <c r="O1">
        <v>5</v>
      </c>
      <c r="P1">
        <v>3</v>
      </c>
      <c r="Q1">
        <v>2</v>
      </c>
      <c r="IF1">
        <v>-1</v>
      </c>
    </row>
    <row r="2" spans="1:246" x14ac:dyDescent="0.2">
      <c r="IF2">
        <v>-1</v>
      </c>
    </row>
    <row r="3" spans="1:246" x14ac:dyDescent="0.2">
      <c r="IF3">
        <v>-1</v>
      </c>
    </row>
    <row r="4" spans="1:246" x14ac:dyDescent="0.2">
      <c r="A4" s="1">
        <v>1</v>
      </c>
      <c r="B4" s="1">
        <v>1</v>
      </c>
      <c r="C4" s="1">
        <v>-1</v>
      </c>
      <c r="D4" s="1"/>
      <c r="E4" s="1"/>
      <c r="F4" s="1"/>
      <c r="G4" s="1" t="s">
        <v>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  <c r="IF4">
        <v>-1</v>
      </c>
    </row>
    <row r="5" spans="1:246" x14ac:dyDescent="0.2">
      <c r="IF5">
        <v>-1</v>
      </c>
      <c r="IK5">
        <v>6</v>
      </c>
      <c r="IL5" t="s">
        <v>210</v>
      </c>
    </row>
    <row r="6" spans="1:246" x14ac:dyDescent="0.2">
      <c r="IF6">
        <v>-1</v>
      </c>
      <c r="IK6">
        <v>50</v>
      </c>
      <c r="IL6" t="s">
        <v>197</v>
      </c>
    </row>
    <row r="7" spans="1:246" x14ac:dyDescent="0.2">
      <c r="IF7">
        <v>-1</v>
      </c>
      <c r="IK7">
        <v>1</v>
      </c>
      <c r="IL7" t="s">
        <v>346</v>
      </c>
    </row>
    <row r="8" spans="1:246" x14ac:dyDescent="0.2">
      <c r="IF8">
        <v>-1</v>
      </c>
      <c r="IK8">
        <f>IF((Source!AR34&lt;&gt;'2.Лок.смета.и.Акт в ЕР'!P80),0,1)</f>
        <v>1</v>
      </c>
      <c r="IL8" t="s">
        <v>282</v>
      </c>
    </row>
    <row r="9" spans="1:246" x14ac:dyDescent="0.2">
      <c r="IF9">
        <v>-1</v>
      </c>
      <c r="IK9" s="12" t="s">
        <v>342</v>
      </c>
      <c r="IL9" t="s">
        <v>198</v>
      </c>
    </row>
    <row r="10" spans="1:246" x14ac:dyDescent="0.2">
      <c r="IF10">
        <v>-1</v>
      </c>
      <c r="IK10">
        <v>2</v>
      </c>
      <c r="IL10" t="s">
        <v>195</v>
      </c>
    </row>
    <row r="11" spans="1:246" x14ac:dyDescent="0.2">
      <c r="IF11">
        <v>-1</v>
      </c>
      <c r="IK11" t="s">
        <v>341</v>
      </c>
      <c r="IL11" t="s">
        <v>196</v>
      </c>
    </row>
    <row r="12" spans="1:246" x14ac:dyDescent="0.2">
      <c r="A12" s="1">
        <v>1</v>
      </c>
      <c r="B12" s="1">
        <v>128</v>
      </c>
      <c r="C12" s="1">
        <v>0</v>
      </c>
      <c r="D12" s="1">
        <f>ROW(A64)</f>
        <v>64</v>
      </c>
      <c r="E12" s="1">
        <v>0</v>
      </c>
      <c r="F12" s="1" t="s">
        <v>5</v>
      </c>
      <c r="G12" s="1" t="s">
        <v>4</v>
      </c>
      <c r="H12" s="1" t="s">
        <v>6</v>
      </c>
      <c r="I12" s="1">
        <v>0</v>
      </c>
      <c r="J12" s="1" t="s">
        <v>6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>
        <v>1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7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6</v>
      </c>
      <c r="BZ12" s="1" t="s">
        <v>10</v>
      </c>
      <c r="CA12" s="1" t="s">
        <v>6</v>
      </c>
      <c r="CB12" s="1" t="s">
        <v>11</v>
      </c>
      <c r="CC12" s="1" t="s">
        <v>11</v>
      </c>
      <c r="CD12" s="1" t="s">
        <v>12</v>
      </c>
      <c r="CE12" s="1" t="s">
        <v>13</v>
      </c>
      <c r="CF12" s="1">
        <v>0</v>
      </c>
      <c r="CG12" s="1">
        <v>0</v>
      </c>
      <c r="CH12" s="1">
        <v>86549001</v>
      </c>
      <c r="CI12" s="1" t="s">
        <v>6</v>
      </c>
      <c r="CJ12" s="1" t="s">
        <v>6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  <c r="IF12">
        <v>-1</v>
      </c>
    </row>
    <row r="13" spans="1:246" x14ac:dyDescent="0.2">
      <c r="IF13">
        <v>-1</v>
      </c>
    </row>
    <row r="14" spans="1:246" x14ac:dyDescent="0.2">
      <c r="IF14">
        <v>-1</v>
      </c>
    </row>
    <row r="15" spans="1:246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IF15">
        <v>-1</v>
      </c>
    </row>
    <row r="16" spans="1:246" x14ac:dyDescent="0.2">
      <c r="IF16">
        <v>-1</v>
      </c>
    </row>
    <row r="17" spans="1:255" x14ac:dyDescent="0.2">
      <c r="IF17">
        <v>-1</v>
      </c>
    </row>
    <row r="18" spans="1:255" x14ac:dyDescent="0.2">
      <c r="A18" s="3">
        <v>52</v>
      </c>
      <c r="B18" s="3">
        <f t="shared" ref="B18:G18" si="0">B64</f>
        <v>128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5.1.1.1 Устройство котлована</v>
      </c>
      <c r="G18" s="3" t="str">
        <f t="shared" si="0"/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H18" s="3"/>
      <c r="I18" s="3"/>
      <c r="J18" s="3"/>
      <c r="K18" s="3"/>
      <c r="L18" s="3"/>
      <c r="M18" s="3"/>
      <c r="N18" s="3"/>
      <c r="O18" s="3">
        <f t="shared" ref="O18:AT18" si="1">O64</f>
        <v>29890</v>
      </c>
      <c r="P18" s="3">
        <f t="shared" si="1"/>
        <v>0</v>
      </c>
      <c r="Q18" s="3">
        <f t="shared" si="1"/>
        <v>27701</v>
      </c>
      <c r="R18" s="3">
        <f t="shared" si="1"/>
        <v>1304</v>
      </c>
      <c r="S18" s="3">
        <f t="shared" si="1"/>
        <v>2189</v>
      </c>
      <c r="T18" s="3">
        <f t="shared" si="1"/>
        <v>0</v>
      </c>
      <c r="U18" s="3">
        <f t="shared" si="1"/>
        <v>278.18263499999995</v>
      </c>
      <c r="V18" s="3">
        <f t="shared" si="1"/>
        <v>95.796950999999993</v>
      </c>
      <c r="W18" s="3">
        <f t="shared" si="1"/>
        <v>0</v>
      </c>
      <c r="X18" s="3">
        <f t="shared" si="1"/>
        <v>3004</v>
      </c>
      <c r="Y18" s="3">
        <f t="shared" si="1"/>
        <v>1643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34537</v>
      </c>
      <c r="AS18" s="3">
        <f t="shared" si="1"/>
        <v>34537</v>
      </c>
      <c r="AT18" s="3">
        <f t="shared" si="1"/>
        <v>0</v>
      </c>
      <c r="AU18" s="3">
        <f t="shared" ref="AU18:BZ18" si="2">AU64</f>
        <v>0</v>
      </c>
      <c r="AV18" s="3">
        <f t="shared" si="2"/>
        <v>0</v>
      </c>
      <c r="AW18" s="3">
        <f t="shared" si="2"/>
        <v>0</v>
      </c>
      <c r="AX18" s="3">
        <f t="shared" si="2"/>
        <v>0</v>
      </c>
      <c r="AY18" s="3">
        <f t="shared" si="2"/>
        <v>0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16406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CA64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DG64</f>
        <v>244662</v>
      </c>
      <c r="DH18" s="4">
        <f t="shared" si="4"/>
        <v>0</v>
      </c>
      <c r="DI18" s="4">
        <f t="shared" si="4"/>
        <v>189207</v>
      </c>
      <c r="DJ18" s="4">
        <f t="shared" si="4"/>
        <v>23899</v>
      </c>
      <c r="DK18" s="4">
        <f t="shared" si="4"/>
        <v>55455</v>
      </c>
      <c r="DL18" s="4">
        <f t="shared" si="4"/>
        <v>0</v>
      </c>
      <c r="DM18" s="4">
        <f t="shared" si="4"/>
        <v>278.18263499999995</v>
      </c>
      <c r="DN18" s="4">
        <f t="shared" si="4"/>
        <v>95.796950999999993</v>
      </c>
      <c r="DO18" s="4">
        <f t="shared" si="4"/>
        <v>0</v>
      </c>
      <c r="DP18" s="4">
        <f t="shared" si="4"/>
        <v>63981</v>
      </c>
      <c r="DQ18" s="4">
        <f t="shared" si="4"/>
        <v>31466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340109</v>
      </c>
      <c r="EK18" s="4">
        <f t="shared" si="4"/>
        <v>340109</v>
      </c>
      <c r="EL18" s="4">
        <f t="shared" si="4"/>
        <v>0</v>
      </c>
      <c r="EM18" s="4">
        <f t="shared" ref="EM18:FR18" si="5">EM64</f>
        <v>0</v>
      </c>
      <c r="EN18" s="4">
        <f t="shared" si="5"/>
        <v>0</v>
      </c>
      <c r="EO18" s="4">
        <f t="shared" si="5"/>
        <v>0</v>
      </c>
      <c r="EP18" s="4">
        <f t="shared" si="5"/>
        <v>0</v>
      </c>
      <c r="EQ18" s="4">
        <f t="shared" si="5"/>
        <v>0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116807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FS64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  <c r="IF18">
        <v>-1</v>
      </c>
    </row>
    <row r="19" spans="1:255" x14ac:dyDescent="0.2">
      <c r="IF19">
        <v>-1</v>
      </c>
    </row>
    <row r="20" spans="1:255" x14ac:dyDescent="0.2">
      <c r="A20" s="1">
        <v>3</v>
      </c>
      <c r="B20" s="1">
        <v>1</v>
      </c>
      <c r="C20" s="1"/>
      <c r="D20" s="1">
        <f>ROW(A34)</f>
        <v>34</v>
      </c>
      <c r="E20" s="1"/>
      <c r="F20" s="1" t="s">
        <v>14</v>
      </c>
      <c r="G20" s="1" t="s">
        <v>15</v>
      </c>
      <c r="H20" s="1" t="s">
        <v>6</v>
      </c>
      <c r="I20" s="1">
        <v>0</v>
      </c>
      <c r="J20" s="1" t="s">
        <v>6</v>
      </c>
      <c r="K20" s="1">
        <v>-1</v>
      </c>
      <c r="L20" s="1" t="s">
        <v>6</v>
      </c>
      <c r="M20" s="1" t="s">
        <v>6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6</v>
      </c>
      <c r="V20" s="1">
        <v>0</v>
      </c>
      <c r="W20" s="1"/>
      <c r="X20" s="1"/>
      <c r="Y20" s="1"/>
      <c r="Z20" s="1"/>
      <c r="AA20" s="1"/>
      <c r="AB20" s="1" t="s">
        <v>6</v>
      </c>
      <c r="AC20" s="1" t="s">
        <v>6</v>
      </c>
      <c r="AD20" s="1" t="s">
        <v>6</v>
      </c>
      <c r="AE20" s="1" t="s">
        <v>6</v>
      </c>
      <c r="AF20" s="1" t="s">
        <v>6</v>
      </c>
      <c r="AG20" s="1" t="s">
        <v>6</v>
      </c>
      <c r="AH20" s="1"/>
      <c r="AI20" s="1"/>
      <c r="AJ20" s="1"/>
      <c r="AK20" s="1"/>
      <c r="AL20" s="1"/>
      <c r="AM20" s="1"/>
      <c r="AN20" s="1"/>
      <c r="AO20" s="1"/>
      <c r="AP20" s="1" t="s">
        <v>6</v>
      </c>
      <c r="AQ20" s="1" t="s">
        <v>6</v>
      </c>
      <c r="AR20" s="1" t="s">
        <v>6</v>
      </c>
      <c r="AS20" s="1"/>
      <c r="AT20" s="1"/>
      <c r="AU20" s="1"/>
      <c r="AV20" s="1"/>
      <c r="AW20" s="1"/>
      <c r="AX20" s="1"/>
      <c r="AY20" s="1"/>
      <c r="AZ20" s="1" t="s">
        <v>6</v>
      </c>
      <c r="BA20" s="1"/>
      <c r="BB20" s="1" t="s">
        <v>6</v>
      </c>
      <c r="BC20" s="1" t="s">
        <v>6</v>
      </c>
      <c r="BD20" s="1" t="s">
        <v>6</v>
      </c>
      <c r="BE20" s="1" t="s">
        <v>6</v>
      </c>
      <c r="BF20" s="1" t="s">
        <v>6</v>
      </c>
      <c r="BG20" s="1" t="s">
        <v>6</v>
      </c>
      <c r="BH20" s="1" t="s">
        <v>6</v>
      </c>
      <c r="BI20" s="1" t="s">
        <v>6</v>
      </c>
      <c r="BJ20" s="1" t="s">
        <v>6</v>
      </c>
      <c r="BK20" s="1" t="s">
        <v>6</v>
      </c>
      <c r="BL20" s="1" t="s">
        <v>6</v>
      </c>
      <c r="BM20" s="1" t="s">
        <v>6</v>
      </c>
      <c r="BN20" s="1" t="s">
        <v>6</v>
      </c>
      <c r="BO20" s="1" t="s">
        <v>6</v>
      </c>
      <c r="BP20" s="1" t="s">
        <v>6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6</v>
      </c>
      <c r="CJ20" s="1" t="s">
        <v>6</v>
      </c>
      <c r="CK20" t="s">
        <v>6</v>
      </c>
      <c r="CL20" t="s">
        <v>6</v>
      </c>
      <c r="CM20" t="s">
        <v>6</v>
      </c>
      <c r="CN20" t="s">
        <v>6</v>
      </c>
      <c r="CO20" t="s">
        <v>6</v>
      </c>
      <c r="CP20" t="s">
        <v>6</v>
      </c>
      <c r="CQ20" t="s">
        <v>6</v>
      </c>
      <c r="IF20">
        <v>-1</v>
      </c>
    </row>
    <row r="21" spans="1:255" x14ac:dyDescent="0.2">
      <c r="IF21">
        <v>-1</v>
      </c>
    </row>
    <row r="22" spans="1:255" x14ac:dyDescent="0.2">
      <c r="A22" s="3">
        <v>52</v>
      </c>
      <c r="B22" s="3">
        <f t="shared" ref="B22:G22" si="7">B34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5.1.1.1</v>
      </c>
      <c r="G22" s="3" t="str">
        <f t="shared" si="7"/>
        <v>Устройство котлована</v>
      </c>
      <c r="H22" s="3"/>
      <c r="I22" s="3"/>
      <c r="J22" s="3"/>
      <c r="K22" s="3"/>
      <c r="L22" s="3"/>
      <c r="M22" s="3"/>
      <c r="N22" s="3"/>
      <c r="O22" s="3">
        <f t="shared" ref="O22:AT22" si="8">O34</f>
        <v>29890</v>
      </c>
      <c r="P22" s="3">
        <f t="shared" si="8"/>
        <v>0</v>
      </c>
      <c r="Q22" s="3">
        <f t="shared" si="8"/>
        <v>27701</v>
      </c>
      <c r="R22" s="3">
        <f t="shared" si="8"/>
        <v>1304</v>
      </c>
      <c r="S22" s="3">
        <f t="shared" si="8"/>
        <v>2189</v>
      </c>
      <c r="T22" s="3">
        <f t="shared" si="8"/>
        <v>0</v>
      </c>
      <c r="U22" s="3">
        <f t="shared" si="8"/>
        <v>278.18263499999995</v>
      </c>
      <c r="V22" s="3">
        <f t="shared" si="8"/>
        <v>95.796950999999993</v>
      </c>
      <c r="W22" s="3">
        <f t="shared" si="8"/>
        <v>0</v>
      </c>
      <c r="X22" s="3">
        <f t="shared" si="8"/>
        <v>3004</v>
      </c>
      <c r="Y22" s="3">
        <f t="shared" si="8"/>
        <v>1643</v>
      </c>
      <c r="Z22" s="3">
        <f t="shared" si="8"/>
        <v>0</v>
      </c>
      <c r="AA22" s="3">
        <f t="shared" si="8"/>
        <v>0</v>
      </c>
      <c r="AB22" s="3">
        <f t="shared" si="8"/>
        <v>29890</v>
      </c>
      <c r="AC22" s="3">
        <f t="shared" si="8"/>
        <v>0</v>
      </c>
      <c r="AD22" s="3">
        <f t="shared" si="8"/>
        <v>27701</v>
      </c>
      <c r="AE22" s="3">
        <f t="shared" si="8"/>
        <v>1304</v>
      </c>
      <c r="AF22" s="3">
        <f t="shared" si="8"/>
        <v>2189</v>
      </c>
      <c r="AG22" s="3">
        <f t="shared" si="8"/>
        <v>0</v>
      </c>
      <c r="AH22" s="3">
        <f t="shared" si="8"/>
        <v>278.18263499999995</v>
      </c>
      <c r="AI22" s="3">
        <f t="shared" si="8"/>
        <v>95.796950999999993</v>
      </c>
      <c r="AJ22" s="3">
        <f t="shared" si="8"/>
        <v>0</v>
      </c>
      <c r="AK22" s="3">
        <f t="shared" si="8"/>
        <v>3004</v>
      </c>
      <c r="AL22" s="3">
        <f t="shared" si="8"/>
        <v>1643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34537</v>
      </c>
      <c r="AS22" s="3">
        <f t="shared" si="8"/>
        <v>34537</v>
      </c>
      <c r="AT22" s="3">
        <f t="shared" si="8"/>
        <v>0</v>
      </c>
      <c r="AU22" s="3">
        <f t="shared" ref="AU22:BZ22" si="9">AU34</f>
        <v>0</v>
      </c>
      <c r="AV22" s="3">
        <f t="shared" si="9"/>
        <v>0</v>
      </c>
      <c r="AW22" s="3">
        <f t="shared" si="9"/>
        <v>0</v>
      </c>
      <c r="AX22" s="3">
        <f t="shared" si="9"/>
        <v>0</v>
      </c>
      <c r="AY22" s="3">
        <f t="shared" si="9"/>
        <v>0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16406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CA34</f>
        <v>34537</v>
      </c>
      <c r="CB22" s="3">
        <f t="shared" si="10"/>
        <v>34537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16406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DG34</f>
        <v>244662</v>
      </c>
      <c r="DH22" s="4">
        <f t="shared" si="11"/>
        <v>0</v>
      </c>
      <c r="DI22" s="4">
        <f t="shared" si="11"/>
        <v>189207</v>
      </c>
      <c r="DJ22" s="4">
        <f t="shared" si="11"/>
        <v>23899</v>
      </c>
      <c r="DK22" s="4">
        <f t="shared" si="11"/>
        <v>55455</v>
      </c>
      <c r="DL22" s="4">
        <f t="shared" si="11"/>
        <v>0</v>
      </c>
      <c r="DM22" s="4">
        <f t="shared" si="11"/>
        <v>278.18263499999995</v>
      </c>
      <c r="DN22" s="4">
        <f t="shared" si="11"/>
        <v>95.796950999999993</v>
      </c>
      <c r="DO22" s="4">
        <f t="shared" si="11"/>
        <v>0</v>
      </c>
      <c r="DP22" s="4">
        <f t="shared" si="11"/>
        <v>63981</v>
      </c>
      <c r="DQ22" s="4">
        <f t="shared" si="11"/>
        <v>31466</v>
      </c>
      <c r="DR22" s="4">
        <f t="shared" si="11"/>
        <v>0</v>
      </c>
      <c r="DS22" s="4">
        <f t="shared" si="11"/>
        <v>0</v>
      </c>
      <c r="DT22" s="4">
        <f t="shared" si="11"/>
        <v>244662</v>
      </c>
      <c r="DU22" s="4">
        <f t="shared" si="11"/>
        <v>0</v>
      </c>
      <c r="DV22" s="4">
        <f t="shared" si="11"/>
        <v>189207</v>
      </c>
      <c r="DW22" s="4">
        <f t="shared" si="11"/>
        <v>23899</v>
      </c>
      <c r="DX22" s="4">
        <f t="shared" si="11"/>
        <v>55455</v>
      </c>
      <c r="DY22" s="4">
        <f t="shared" si="11"/>
        <v>0</v>
      </c>
      <c r="DZ22" s="4">
        <f t="shared" si="11"/>
        <v>278.18263499999995</v>
      </c>
      <c r="EA22" s="4">
        <f t="shared" si="11"/>
        <v>95.796950999999993</v>
      </c>
      <c r="EB22" s="4">
        <f t="shared" si="11"/>
        <v>0</v>
      </c>
      <c r="EC22" s="4">
        <f t="shared" si="11"/>
        <v>63981</v>
      </c>
      <c r="ED22" s="4">
        <f t="shared" si="11"/>
        <v>31466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340109</v>
      </c>
      <c r="EK22" s="4">
        <f t="shared" si="11"/>
        <v>340109</v>
      </c>
      <c r="EL22" s="4">
        <f t="shared" si="11"/>
        <v>0</v>
      </c>
      <c r="EM22" s="4">
        <f t="shared" ref="EM22:FR22" si="12">EM34</f>
        <v>0</v>
      </c>
      <c r="EN22" s="4">
        <f t="shared" si="12"/>
        <v>0</v>
      </c>
      <c r="EO22" s="4">
        <f t="shared" si="12"/>
        <v>0</v>
      </c>
      <c r="EP22" s="4">
        <f t="shared" si="12"/>
        <v>0</v>
      </c>
      <c r="EQ22" s="4">
        <f t="shared" si="12"/>
        <v>0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116807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FS34</f>
        <v>340109</v>
      </c>
      <c r="FT22" s="4">
        <f t="shared" si="13"/>
        <v>340109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116807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  <c r="IF22">
        <v>-1</v>
      </c>
    </row>
    <row r="23" spans="1:255" x14ac:dyDescent="0.2">
      <c r="IF23">
        <v>-1</v>
      </c>
    </row>
    <row r="24" spans="1:255" x14ac:dyDescent="0.2">
      <c r="A24" s="2">
        <v>19</v>
      </c>
      <c r="B24" s="2">
        <v>1</v>
      </c>
      <c r="C24" s="2"/>
      <c r="D24" s="2"/>
      <c r="E24" s="2"/>
      <c r="F24" s="2" t="s">
        <v>6</v>
      </c>
      <c r="G24" s="2" t="s">
        <v>16</v>
      </c>
      <c r="H24" s="2" t="s">
        <v>6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>
        <v>1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>
        <v>-1</v>
      </c>
      <c r="IG24" s="2"/>
      <c r="IH24" s="2"/>
      <c r="II24" s="2"/>
      <c r="IJ24" s="2"/>
      <c r="IK24" s="2">
        <v>0</v>
      </c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x14ac:dyDescent="0.2">
      <c r="A25" s="2">
        <v>17</v>
      </c>
      <c r="B25" s="2">
        <v>1</v>
      </c>
      <c r="C25" s="2">
        <f>ROW(SmtRes!A2)</f>
        <v>2</v>
      </c>
      <c r="D25" s="2">
        <f>ROW(EtalonRes!A2)</f>
        <v>2</v>
      </c>
      <c r="E25" s="2" t="s">
        <v>17</v>
      </c>
      <c r="F25" s="2" t="s">
        <v>18</v>
      </c>
      <c r="G25" s="2" t="s">
        <v>19</v>
      </c>
      <c r="H25" s="2" t="s">
        <v>20</v>
      </c>
      <c r="I25" s="2">
        <f>'2.Лок.смета.и.Акт в ЕР'!E50</f>
        <v>3.2006999999999999</v>
      </c>
      <c r="J25" s="2">
        <v>0</v>
      </c>
      <c r="K25" s="2">
        <f>ROUND(3200.7/1000,9)</f>
        <v>3.2006999999999999</v>
      </c>
      <c r="L25" s="2"/>
      <c r="M25" s="2"/>
      <c r="N25" s="2"/>
      <c r="O25" s="2">
        <f t="shared" ref="O25:O32" si="14">ROUND(CP25,0)</f>
        <v>10137</v>
      </c>
      <c r="P25" s="2">
        <f t="shared" ref="P25:P32" si="15">ROUND(CQ25*I25,0)</f>
        <v>0</v>
      </c>
      <c r="Q25" s="2">
        <f t="shared" ref="Q25:Q32" si="16">ROUND(CR25*I25,0)</f>
        <v>10137</v>
      </c>
      <c r="R25" s="2">
        <f t="shared" ref="R25:R32" si="17">ROUND(CS25*I25,0)</f>
        <v>1131</v>
      </c>
      <c r="S25" s="2">
        <f t="shared" ref="S25:S32" si="18">ROUND(CT25*I25,0)</f>
        <v>0</v>
      </c>
      <c r="T25" s="2">
        <f t="shared" ref="T25:T32" si="19">ROUND(CU25*I25,0)</f>
        <v>0</v>
      </c>
      <c r="U25" s="2">
        <f t="shared" ref="U25:U32" si="20">CV25*I25</f>
        <v>0</v>
      </c>
      <c r="V25" s="2">
        <f t="shared" ref="V25:V32" si="21">CW25*I25</f>
        <v>83.090171999999995</v>
      </c>
      <c r="W25" s="2">
        <f t="shared" ref="W25:W32" si="22">ROUND(CX25*I25,0)</f>
        <v>0</v>
      </c>
      <c r="X25" s="2">
        <f t="shared" ref="X25:Y32" si="23">ROUND(CY25,0)</f>
        <v>1074</v>
      </c>
      <c r="Y25" s="2">
        <f t="shared" si="23"/>
        <v>566</v>
      </c>
      <c r="Z25" s="2"/>
      <c r="AA25" s="2">
        <v>62803415</v>
      </c>
      <c r="AB25" s="2">
        <f t="shared" ref="AB25:AB32" si="24">ROUND((AC25+AD25+AF25),2)</f>
        <v>3167.12</v>
      </c>
      <c r="AC25" s="2">
        <f>ROUND((ES25),2)</f>
        <v>0</v>
      </c>
      <c r="AD25" s="2">
        <f>ROUND((((ET25)-(EU25))+AE25),2)</f>
        <v>3167.12</v>
      </c>
      <c r="AE25" s="2">
        <f>ROUND((EU25),2)</f>
        <v>353.32</v>
      </c>
      <c r="AF25" s="2">
        <f>ROUND((EV25),2)</f>
        <v>0</v>
      </c>
      <c r="AG25" s="2">
        <f t="shared" ref="AG25:AG32" si="25">ROUND((AP25),2)</f>
        <v>0</v>
      </c>
      <c r="AH25" s="2">
        <f t="shared" ref="AH25:AI30" si="26">(EW25)</f>
        <v>0</v>
      </c>
      <c r="AI25" s="2">
        <f t="shared" si="26"/>
        <v>25.96</v>
      </c>
      <c r="AJ25" s="2">
        <f t="shared" ref="AJ25:AJ32" si="27">(AS25)</f>
        <v>0</v>
      </c>
      <c r="AK25" s="2">
        <v>3167.12</v>
      </c>
      <c r="AL25" s="2">
        <v>0</v>
      </c>
      <c r="AM25" s="2">
        <v>3167.12</v>
      </c>
      <c r="AN25" s="2">
        <v>353.32</v>
      </c>
      <c r="AO25" s="2">
        <v>0</v>
      </c>
      <c r="AP25" s="2">
        <v>0</v>
      </c>
      <c r="AQ25" s="2">
        <v>0</v>
      </c>
      <c r="AR25" s="2">
        <v>25.96</v>
      </c>
      <c r="AS25" s="2">
        <v>0</v>
      </c>
      <c r="AT25" s="2">
        <v>95</v>
      </c>
      <c r="AU25" s="2">
        <v>50</v>
      </c>
      <c r="AV25" s="2">
        <v>1</v>
      </c>
      <c r="AW25" s="2">
        <v>1</v>
      </c>
      <c r="AX25" s="2"/>
      <c r="AY25" s="2"/>
      <c r="AZ25" s="2">
        <v>1</v>
      </c>
      <c r="BA25" s="2">
        <v>1</v>
      </c>
      <c r="BB25" s="2">
        <v>1</v>
      </c>
      <c r="BC25" s="2">
        <v>1</v>
      </c>
      <c r="BD25" s="2" t="s">
        <v>6</v>
      </c>
      <c r="BE25" s="2" t="s">
        <v>6</v>
      </c>
      <c r="BF25" s="2" t="s">
        <v>6</v>
      </c>
      <c r="BG25" s="2" t="s">
        <v>6</v>
      </c>
      <c r="BH25" s="2">
        <v>0</v>
      </c>
      <c r="BI25" s="2">
        <v>1</v>
      </c>
      <c r="BJ25" s="2" t="s">
        <v>21</v>
      </c>
      <c r="BK25" s="2"/>
      <c r="BL25" s="2"/>
      <c r="BM25" s="2">
        <v>1001</v>
      </c>
      <c r="BN25" s="2">
        <v>0</v>
      </c>
      <c r="BO25" s="2" t="s">
        <v>6</v>
      </c>
      <c r="BP25" s="2">
        <v>0</v>
      </c>
      <c r="BQ25" s="2">
        <v>1</v>
      </c>
      <c r="BR25" s="2">
        <v>0</v>
      </c>
      <c r="BS25" s="2">
        <v>1</v>
      </c>
      <c r="BT25" s="2">
        <v>1</v>
      </c>
      <c r="BU25" s="2">
        <v>1</v>
      </c>
      <c r="BV25" s="2">
        <v>1</v>
      </c>
      <c r="BW25" s="2">
        <v>1</v>
      </c>
      <c r="BX25" s="2">
        <v>1</v>
      </c>
      <c r="BY25" s="2" t="s">
        <v>6</v>
      </c>
      <c r="BZ25" s="2">
        <v>95</v>
      </c>
      <c r="CA25" s="2">
        <v>50</v>
      </c>
      <c r="CB25" s="2" t="s">
        <v>6</v>
      </c>
      <c r="CC25" s="2"/>
      <c r="CD25" s="2"/>
      <c r="CE25" s="2">
        <v>0</v>
      </c>
      <c r="CF25" s="2">
        <v>0</v>
      </c>
      <c r="CG25" s="2">
        <v>0</v>
      </c>
      <c r="CH25" s="2"/>
      <c r="CI25" s="2"/>
      <c r="CJ25" s="2"/>
      <c r="CK25" s="2"/>
      <c r="CL25" s="2"/>
      <c r="CM25" s="2">
        <v>0</v>
      </c>
      <c r="CN25" s="2" t="s">
        <v>6</v>
      </c>
      <c r="CO25" s="2">
        <v>0</v>
      </c>
      <c r="CP25" s="2">
        <f t="shared" ref="CP25:CP32" si="28">(P25+Q25+S25)</f>
        <v>10137</v>
      </c>
      <c r="CQ25" s="2">
        <f t="shared" ref="CQ25:CQ32" si="29">AC25*BC25</f>
        <v>0</v>
      </c>
      <c r="CR25" s="2">
        <f t="shared" ref="CR25:CR32" si="30">AD25*BB25</f>
        <v>3167.12</v>
      </c>
      <c r="CS25" s="2">
        <f t="shared" ref="CS25:CS32" si="31">AE25*BS25</f>
        <v>353.32</v>
      </c>
      <c r="CT25" s="2">
        <f t="shared" ref="CT25:CT32" si="32">AF25*BA25</f>
        <v>0</v>
      </c>
      <c r="CU25" s="2">
        <f t="shared" ref="CU25:CX32" si="33">AG25</f>
        <v>0</v>
      </c>
      <c r="CV25" s="2">
        <f t="shared" si="33"/>
        <v>0</v>
      </c>
      <c r="CW25" s="2">
        <f t="shared" si="33"/>
        <v>25.96</v>
      </c>
      <c r="CX25" s="2">
        <f t="shared" si="33"/>
        <v>0</v>
      </c>
      <c r="CY25" s="2">
        <f>(((S25+(R25*IF(0,0,1)))*AT25)/100)</f>
        <v>1074.45</v>
      </c>
      <c r="CZ25" s="2">
        <f>(((S25+(R25*IF(0,0,1)))*AU25)/100)</f>
        <v>565.5</v>
      </c>
      <c r="DA25" s="2"/>
      <c r="DB25" s="2"/>
      <c r="DC25" s="2" t="s">
        <v>6</v>
      </c>
      <c r="DD25" s="2" t="s">
        <v>6</v>
      </c>
      <c r="DE25" s="2" t="s">
        <v>6</v>
      </c>
      <c r="DF25" s="2" t="s">
        <v>6</v>
      </c>
      <c r="DG25" s="2" t="s">
        <v>6</v>
      </c>
      <c r="DH25" s="2" t="s">
        <v>6</v>
      </c>
      <c r="DI25" s="2" t="s">
        <v>6</v>
      </c>
      <c r="DJ25" s="2" t="s">
        <v>6</v>
      </c>
      <c r="DK25" s="2" t="s">
        <v>6</v>
      </c>
      <c r="DL25" s="2" t="s">
        <v>6</v>
      </c>
      <c r="DM25" s="2" t="s">
        <v>6</v>
      </c>
      <c r="DN25" s="2">
        <v>0</v>
      </c>
      <c r="DO25" s="2">
        <v>0</v>
      </c>
      <c r="DP25" s="2">
        <v>1</v>
      </c>
      <c r="DQ25" s="2">
        <v>1</v>
      </c>
      <c r="DR25" s="2"/>
      <c r="DS25" s="2"/>
      <c r="DT25" s="2"/>
      <c r="DU25" s="2">
        <v>1007</v>
      </c>
      <c r="DV25" s="2" t="s">
        <v>20</v>
      </c>
      <c r="DW25" s="2" t="s">
        <v>20</v>
      </c>
      <c r="DX25" s="2">
        <v>1000</v>
      </c>
      <c r="DY25" s="2"/>
      <c r="DZ25" s="2" t="s">
        <v>6</v>
      </c>
      <c r="EA25" s="2" t="s">
        <v>6</v>
      </c>
      <c r="EB25" s="2" t="s">
        <v>6</v>
      </c>
      <c r="EC25" s="2" t="s">
        <v>6</v>
      </c>
      <c r="ED25" s="2"/>
      <c r="EE25" s="2">
        <v>53008004</v>
      </c>
      <c r="EF25" s="2">
        <v>1</v>
      </c>
      <c r="EG25" s="2" t="s">
        <v>22</v>
      </c>
      <c r="EH25" s="2">
        <v>0</v>
      </c>
      <c r="EI25" s="2" t="s">
        <v>6</v>
      </c>
      <c r="EJ25" s="2">
        <v>1</v>
      </c>
      <c r="EK25" s="2">
        <v>1001</v>
      </c>
      <c r="EL25" s="2" t="s">
        <v>23</v>
      </c>
      <c r="EM25" s="2" t="s">
        <v>24</v>
      </c>
      <c r="EN25" s="2"/>
      <c r="EO25" s="2" t="s">
        <v>6</v>
      </c>
      <c r="EP25" s="2"/>
      <c r="EQ25" s="2">
        <v>131072</v>
      </c>
      <c r="ER25" s="2">
        <v>3167.12</v>
      </c>
      <c r="ES25" s="2">
        <v>0</v>
      </c>
      <c r="ET25" s="2">
        <v>3167.12</v>
      </c>
      <c r="EU25" s="2">
        <v>353.32</v>
      </c>
      <c r="EV25" s="2">
        <v>0</v>
      </c>
      <c r="EW25" s="2">
        <v>0</v>
      </c>
      <c r="EX25" s="2">
        <v>25.96</v>
      </c>
      <c r="EY25" s="2">
        <v>0</v>
      </c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>
        <v>0</v>
      </c>
      <c r="FR25" s="2">
        <f t="shared" ref="FR25:FR32" si="34">ROUND(IF(AND(BH25=3,BI25=3),P25,0),0)</f>
        <v>0</v>
      </c>
      <c r="FS25" s="2">
        <v>0</v>
      </c>
      <c r="FT25" s="2"/>
      <c r="FU25" s="2"/>
      <c r="FV25" s="2"/>
      <c r="FW25" s="2"/>
      <c r="FX25" s="2">
        <v>95</v>
      </c>
      <c r="FY25" s="2">
        <v>50</v>
      </c>
      <c r="FZ25" s="2"/>
      <c r="GA25" s="2" t="s">
        <v>6</v>
      </c>
      <c r="GB25" s="2"/>
      <c r="GC25" s="2"/>
      <c r="GD25" s="2">
        <v>1</v>
      </c>
      <c r="GE25" s="2"/>
      <c r="GF25" s="2">
        <v>-603028325</v>
      </c>
      <c r="GG25" s="2">
        <v>2</v>
      </c>
      <c r="GH25" s="2">
        <v>1</v>
      </c>
      <c r="GI25" s="2">
        <v>-2</v>
      </c>
      <c r="GJ25" s="2">
        <v>0</v>
      </c>
      <c r="GK25" s="2">
        <v>0</v>
      </c>
      <c r="GL25" s="2">
        <f t="shared" ref="GL25:GL32" si="35">ROUND(IF(AND(BH25=3,BI25=3,FS25&lt;&gt;0),P25,0),0)</f>
        <v>0</v>
      </c>
      <c r="GM25" s="2">
        <f t="shared" ref="GM25:GM32" si="36">ROUND(O25+X25+Y25,0)+GX25</f>
        <v>11777</v>
      </c>
      <c r="GN25" s="2">
        <f t="shared" ref="GN25:GN32" si="37">IF(OR(BI25=0,BI25=1),ROUND(O25+X25+Y25,0),0)</f>
        <v>11777</v>
      </c>
      <c r="GO25" s="2">
        <f t="shared" ref="GO25:GO32" si="38">IF(BI25=2,ROUND(O25+X25+Y25,0),0)</f>
        <v>0</v>
      </c>
      <c r="GP25" s="2">
        <f t="shared" ref="GP25:GP32" si="39">IF(BI25=4,ROUND(O25+X25+Y25,0)+GX25,0)</f>
        <v>0</v>
      </c>
      <c r="GQ25" s="2"/>
      <c r="GR25" s="2">
        <v>0</v>
      </c>
      <c r="GS25" s="2">
        <v>3</v>
      </c>
      <c r="GT25" s="2">
        <v>0</v>
      </c>
      <c r="GU25" s="2" t="s">
        <v>6</v>
      </c>
      <c r="GV25" s="2">
        <f t="shared" ref="GV25:GV32" si="40">ROUND((GT25),2)</f>
        <v>0</v>
      </c>
      <c r="GW25" s="2">
        <v>1</v>
      </c>
      <c r="GX25" s="2">
        <f t="shared" ref="GX25:GX32" si="41">ROUND(HC25*I25,0)</f>
        <v>0</v>
      </c>
      <c r="GY25" s="2"/>
      <c r="GZ25" s="2"/>
      <c r="HA25" s="2">
        <v>0</v>
      </c>
      <c r="HB25" s="2">
        <v>0</v>
      </c>
      <c r="HC25" s="2">
        <f t="shared" ref="HC25:HC32" si="42">GV25*GW25</f>
        <v>0</v>
      </c>
      <c r="HD25" s="2"/>
      <c r="HE25" s="2" t="s">
        <v>6</v>
      </c>
      <c r="HF25" s="2" t="s">
        <v>6</v>
      </c>
      <c r="HG25" s="2"/>
      <c r="HH25" s="2"/>
      <c r="HI25" s="2"/>
      <c r="HJ25" s="2"/>
      <c r="HK25" s="2"/>
      <c r="HL25" s="2"/>
      <c r="HM25" s="2" t="s">
        <v>6</v>
      </c>
      <c r="HN25" s="2" t="s">
        <v>6</v>
      </c>
      <c r="HO25" s="2" t="s">
        <v>6</v>
      </c>
      <c r="HP25" s="2" t="s">
        <v>6</v>
      </c>
      <c r="HQ25" s="2" t="s">
        <v>6</v>
      </c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>
        <v>-1</v>
      </c>
      <c r="IG25" s="2"/>
      <c r="IH25" s="2"/>
      <c r="II25" s="2"/>
      <c r="IJ25" s="2"/>
      <c r="IK25" s="2">
        <v>0</v>
      </c>
      <c r="IL25" s="2" t="s">
        <v>207</v>
      </c>
      <c r="IM25" s="2">
        <v>3.2006999999999999</v>
      </c>
      <c r="IN25" s="2"/>
      <c r="IO25" s="2"/>
      <c r="IP25" s="2"/>
      <c r="IQ25" s="2"/>
      <c r="IR25" s="2"/>
      <c r="IS25" s="2"/>
      <c r="IT25" s="2"/>
      <c r="IU25" s="2"/>
    </row>
    <row r="26" spans="1:255" x14ac:dyDescent="0.2">
      <c r="A26">
        <v>17</v>
      </c>
      <c r="B26">
        <v>1</v>
      </c>
      <c r="C26">
        <f>ROW(SmtRes!A4)</f>
        <v>4</v>
      </c>
      <c r="D26">
        <f>ROW(EtalonRes!A4)</f>
        <v>4</v>
      </c>
      <c r="E26" t="s">
        <v>17</v>
      </c>
      <c r="F26" t="s">
        <v>18</v>
      </c>
      <c r="G26" t="s">
        <v>19</v>
      </c>
      <c r="H26" t="s">
        <v>20</v>
      </c>
      <c r="I26">
        <f>'2.Лок.смета.и.Акт в ЕР'!E50</f>
        <v>3.2006999999999999</v>
      </c>
      <c r="J26">
        <v>0</v>
      </c>
      <c r="K26">
        <f>ROUND(3200.7/1000,9)</f>
        <v>3.2006999999999999</v>
      </c>
      <c r="O26">
        <f t="shared" si="14"/>
        <v>64978</v>
      </c>
      <c r="P26">
        <f t="shared" si="15"/>
        <v>0</v>
      </c>
      <c r="Q26">
        <f t="shared" si="16"/>
        <v>64978</v>
      </c>
      <c r="R26">
        <f t="shared" si="17"/>
        <v>20729</v>
      </c>
      <c r="S26">
        <f t="shared" si="18"/>
        <v>0</v>
      </c>
      <c r="T26">
        <f t="shared" si="19"/>
        <v>0</v>
      </c>
      <c r="U26">
        <f t="shared" si="20"/>
        <v>0</v>
      </c>
      <c r="V26">
        <f t="shared" si="21"/>
        <v>83.090171999999995</v>
      </c>
      <c r="W26">
        <f t="shared" si="22"/>
        <v>0</v>
      </c>
      <c r="X26">
        <f t="shared" si="23"/>
        <v>18656</v>
      </c>
      <c r="Y26">
        <f t="shared" si="23"/>
        <v>8913</v>
      </c>
      <c r="AA26">
        <v>62803416</v>
      </c>
      <c r="AB26">
        <f t="shared" si="24"/>
        <v>3167.12</v>
      </c>
      <c r="AC26">
        <f>ROUND((ES26),2)</f>
        <v>0</v>
      </c>
      <c r="AD26">
        <f>ROUND((((ET26)-(EU26))+AE26),2)</f>
        <v>3167.12</v>
      </c>
      <c r="AE26">
        <f>ROUND((EU26),2)</f>
        <v>353.32</v>
      </c>
      <c r="AF26">
        <f>ROUND((EV26),2)</f>
        <v>0</v>
      </c>
      <c r="AG26">
        <f t="shared" si="25"/>
        <v>0</v>
      </c>
      <c r="AH26">
        <f t="shared" si="26"/>
        <v>0</v>
      </c>
      <c r="AI26">
        <f t="shared" si="26"/>
        <v>25.96</v>
      </c>
      <c r="AJ26">
        <f t="shared" si="27"/>
        <v>0</v>
      </c>
      <c r="AK26" s="77">
        <f>AL26+AM26+AO26</f>
        <v>3167.12</v>
      </c>
      <c r="AL26">
        <v>0</v>
      </c>
      <c r="AM26" s="77">
        <f>'2.Лок.смета.и.Акт в ЕР'!F52</f>
        <v>3167.12</v>
      </c>
      <c r="AN26" s="77">
        <f>'2.Лок.смета.и.Акт в ЕР'!F53</f>
        <v>353.32</v>
      </c>
      <c r="AO26">
        <v>0</v>
      </c>
      <c r="AP26">
        <v>0</v>
      </c>
      <c r="AQ26">
        <v>0</v>
      </c>
      <c r="AR26">
        <v>25.96</v>
      </c>
      <c r="AS26">
        <v>0</v>
      </c>
      <c r="AT26">
        <v>90</v>
      </c>
      <c r="AU26">
        <v>43</v>
      </c>
      <c r="AV26">
        <v>1</v>
      </c>
      <c r="AW26">
        <v>1</v>
      </c>
      <c r="AZ26">
        <v>1</v>
      </c>
      <c r="BA26">
        <v>25.33</v>
      </c>
      <c r="BB26">
        <f>'2.Лок.смета.и.Акт в ЕР'!J52</f>
        <v>6.41</v>
      </c>
      <c r="BC26">
        <v>7.56</v>
      </c>
      <c r="BD26" t="s">
        <v>6</v>
      </c>
      <c r="BE26" t="s">
        <v>6</v>
      </c>
      <c r="BF26" t="s">
        <v>6</v>
      </c>
      <c r="BG26" t="s">
        <v>6</v>
      </c>
      <c r="BH26">
        <v>0</v>
      </c>
      <c r="BI26">
        <v>1</v>
      </c>
      <c r="BJ26" t="s">
        <v>21</v>
      </c>
      <c r="BM26">
        <v>1001</v>
      </c>
      <c r="BN26">
        <v>0</v>
      </c>
      <c r="BO26" t="s">
        <v>18</v>
      </c>
      <c r="BP26">
        <v>1</v>
      </c>
      <c r="BQ26">
        <v>1</v>
      </c>
      <c r="BR26">
        <v>0</v>
      </c>
      <c r="BS26">
        <f>'2.Лок.смета.и.Акт в ЕР'!J53</f>
        <v>18.329999999999998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6</v>
      </c>
      <c r="BZ26">
        <v>90</v>
      </c>
      <c r="CA26">
        <v>43</v>
      </c>
      <c r="CB26" t="s">
        <v>6</v>
      </c>
      <c r="CE26">
        <v>0</v>
      </c>
      <c r="CF26">
        <v>0</v>
      </c>
      <c r="CG26">
        <v>0</v>
      </c>
      <c r="CM26">
        <v>0</v>
      </c>
      <c r="CN26" t="s">
        <v>6</v>
      </c>
      <c r="CO26">
        <v>0</v>
      </c>
      <c r="CP26">
        <f t="shared" si="28"/>
        <v>64978</v>
      </c>
      <c r="CQ26">
        <f t="shared" si="29"/>
        <v>0</v>
      </c>
      <c r="CR26">
        <f t="shared" si="30"/>
        <v>20301.2392</v>
      </c>
      <c r="CS26">
        <f t="shared" si="31"/>
        <v>6476.355599999999</v>
      </c>
      <c r="CT26">
        <f t="shared" si="32"/>
        <v>0</v>
      </c>
      <c r="CU26">
        <f t="shared" si="33"/>
        <v>0</v>
      </c>
      <c r="CV26">
        <f t="shared" si="33"/>
        <v>0</v>
      </c>
      <c r="CW26">
        <f t="shared" si="33"/>
        <v>25.96</v>
      </c>
      <c r="CX26">
        <f t="shared" si="33"/>
        <v>0</v>
      </c>
      <c r="CY26">
        <f>(S26+R26)*(BZ26/100)</f>
        <v>18656.100000000002</v>
      </c>
      <c r="CZ26">
        <f>(S26+R26)*(CA26/100)</f>
        <v>8913.4699999999993</v>
      </c>
      <c r="DC26" t="s">
        <v>6</v>
      </c>
      <c r="DD26" t="s">
        <v>6</v>
      </c>
      <c r="DE26" t="s">
        <v>6</v>
      </c>
      <c r="DF26" t="s">
        <v>6</v>
      </c>
      <c r="DG26" t="s">
        <v>6</v>
      </c>
      <c r="DH26" t="s">
        <v>6</v>
      </c>
      <c r="DI26" t="s">
        <v>6</v>
      </c>
      <c r="DJ26" t="s">
        <v>6</v>
      </c>
      <c r="DK26" t="s">
        <v>6</v>
      </c>
      <c r="DL26" t="s">
        <v>6</v>
      </c>
      <c r="DM26" t="s">
        <v>6</v>
      </c>
      <c r="DN26">
        <f>'2.Лок.смета.и.Акт в ЕР'!E54</f>
        <v>95</v>
      </c>
      <c r="DO26">
        <f>'2.Лок.смета.и.Акт в ЕР'!E55</f>
        <v>50</v>
      </c>
      <c r="DP26">
        <v>1</v>
      </c>
      <c r="DQ26">
        <v>1</v>
      </c>
      <c r="DU26">
        <v>1007</v>
      </c>
      <c r="DV26" t="s">
        <v>20</v>
      </c>
      <c r="DW26" t="str">
        <f>'2.Лок.смета.и.Акт в ЕР'!D50</f>
        <v>1000 м3 грунта</v>
      </c>
      <c r="DX26">
        <v>1000</v>
      </c>
      <c r="DZ26" t="s">
        <v>6</v>
      </c>
      <c r="EA26" t="s">
        <v>6</v>
      </c>
      <c r="EB26" t="s">
        <v>6</v>
      </c>
      <c r="EC26" t="s">
        <v>6</v>
      </c>
      <c r="EE26">
        <v>53008004</v>
      </c>
      <c r="EF26">
        <v>1</v>
      </c>
      <c r="EG26" t="s">
        <v>22</v>
      </c>
      <c r="EH26">
        <v>0</v>
      </c>
      <c r="EI26" t="s">
        <v>6</v>
      </c>
      <c r="EJ26">
        <v>1</v>
      </c>
      <c r="EK26">
        <v>1001</v>
      </c>
      <c r="EL26" t="s">
        <v>23</v>
      </c>
      <c r="EM26" t="s">
        <v>24</v>
      </c>
      <c r="EO26" t="s">
        <v>6</v>
      </c>
      <c r="EQ26">
        <v>131072</v>
      </c>
      <c r="ER26" s="77">
        <f>ES26+ET26+EV26</f>
        <v>3167.12</v>
      </c>
      <c r="ES26">
        <v>0</v>
      </c>
      <c r="ET26" s="77">
        <f>'2.Лок.смета.и.Акт в ЕР'!F52</f>
        <v>3167.12</v>
      </c>
      <c r="EU26" s="77">
        <f>'2.Лок.смета.и.Акт в ЕР'!F53</f>
        <v>353.32</v>
      </c>
      <c r="EV26">
        <v>0</v>
      </c>
      <c r="EW26">
        <v>0</v>
      </c>
      <c r="EX26">
        <v>25.96</v>
      </c>
      <c r="EY26">
        <v>0</v>
      </c>
      <c r="FQ26">
        <v>0</v>
      </c>
      <c r="FR26">
        <f t="shared" si="34"/>
        <v>0</v>
      </c>
      <c r="FS26">
        <v>0</v>
      </c>
      <c r="FX26">
        <v>95</v>
      </c>
      <c r="FY26">
        <v>50</v>
      </c>
      <c r="GA26" t="s">
        <v>6</v>
      </c>
      <c r="GD26">
        <v>1</v>
      </c>
      <c r="GF26">
        <v>-603028325</v>
      </c>
      <c r="GG26">
        <v>2</v>
      </c>
      <c r="GH26">
        <v>1</v>
      </c>
      <c r="GI26">
        <v>2</v>
      </c>
      <c r="GJ26">
        <v>0</v>
      </c>
      <c r="GK26">
        <v>0</v>
      </c>
      <c r="GL26">
        <f t="shared" si="35"/>
        <v>0</v>
      </c>
      <c r="GM26">
        <f t="shared" si="36"/>
        <v>92547</v>
      </c>
      <c r="GN26">
        <f t="shared" si="37"/>
        <v>92547</v>
      </c>
      <c r="GO26">
        <f t="shared" si="38"/>
        <v>0</v>
      </c>
      <c r="GP26">
        <f t="shared" si="39"/>
        <v>0</v>
      </c>
      <c r="GR26">
        <v>0</v>
      </c>
      <c r="GS26">
        <v>3</v>
      </c>
      <c r="GT26">
        <v>0</v>
      </c>
      <c r="GU26" t="s">
        <v>6</v>
      </c>
      <c r="GV26">
        <f t="shared" si="40"/>
        <v>0</v>
      </c>
      <c r="GW26">
        <v>1010.1</v>
      </c>
      <c r="GX26">
        <f t="shared" si="41"/>
        <v>0</v>
      </c>
      <c r="HA26">
        <v>0</v>
      </c>
      <c r="HB26">
        <v>0</v>
      </c>
      <c r="HC26">
        <f t="shared" si="42"/>
        <v>0</v>
      </c>
      <c r="HE26" t="s">
        <v>6</v>
      </c>
      <c r="HF26" t="s">
        <v>6</v>
      </c>
      <c r="HM26" t="s">
        <v>6</v>
      </c>
      <c r="HN26" t="s">
        <v>6</v>
      </c>
      <c r="HO26" t="s">
        <v>6</v>
      </c>
      <c r="HP26" t="s">
        <v>6</v>
      </c>
      <c r="HQ26" t="s">
        <v>6</v>
      </c>
      <c r="IF26">
        <v>-1</v>
      </c>
      <c r="IK26">
        <v>0</v>
      </c>
      <c r="IL26" t="s">
        <v>207</v>
      </c>
      <c r="IM26">
        <v>3.2006999999999999</v>
      </c>
    </row>
    <row r="27" spans="1:255" x14ac:dyDescent="0.2">
      <c r="A27" s="2">
        <v>17</v>
      </c>
      <c r="B27" s="2">
        <v>1</v>
      </c>
      <c r="C27" s="2">
        <f>ROW(SmtRes!A5)</f>
        <v>5</v>
      </c>
      <c r="D27" s="2">
        <f>ROW(EtalonRes!A5)</f>
        <v>5</v>
      </c>
      <c r="E27" s="2" t="s">
        <v>25</v>
      </c>
      <c r="F27" s="2" t="s">
        <v>26</v>
      </c>
      <c r="G27" s="2" t="s">
        <v>27</v>
      </c>
      <c r="H27" s="2" t="s">
        <v>28</v>
      </c>
      <c r="I27" s="2">
        <f>'2.Лок.смета.и.Акт в ЕР'!E58</f>
        <v>5505.2039999999997</v>
      </c>
      <c r="J27" s="2">
        <v>0</v>
      </c>
      <c r="K27" s="2">
        <f>ROUND(2240.49*1.75+960.21*1.65,9)</f>
        <v>5505.2039999999997</v>
      </c>
      <c r="L27" s="2"/>
      <c r="M27" s="2"/>
      <c r="N27" s="2"/>
      <c r="O27" s="2">
        <f t="shared" si="14"/>
        <v>16406</v>
      </c>
      <c r="P27" s="2">
        <f t="shared" si="15"/>
        <v>0</v>
      </c>
      <c r="Q27" s="2">
        <f t="shared" si="16"/>
        <v>16406</v>
      </c>
      <c r="R27" s="2">
        <f t="shared" si="17"/>
        <v>0</v>
      </c>
      <c r="S27" s="2">
        <f t="shared" si="18"/>
        <v>0</v>
      </c>
      <c r="T27" s="2">
        <f t="shared" si="19"/>
        <v>0</v>
      </c>
      <c r="U27" s="2">
        <f t="shared" si="20"/>
        <v>0</v>
      </c>
      <c r="V27" s="2">
        <f t="shared" si="21"/>
        <v>0</v>
      </c>
      <c r="W27" s="2">
        <f t="shared" si="22"/>
        <v>0</v>
      </c>
      <c r="X27" s="2">
        <f t="shared" si="23"/>
        <v>0</v>
      </c>
      <c r="Y27" s="2">
        <f t="shared" si="23"/>
        <v>0</v>
      </c>
      <c r="Z27" s="2"/>
      <c r="AA27" s="2">
        <v>62803415</v>
      </c>
      <c r="AB27" s="2">
        <f t="shared" si="24"/>
        <v>2.98</v>
      </c>
      <c r="AC27" s="2">
        <f>ROUND((ES27),2)</f>
        <v>0</v>
      </c>
      <c r="AD27" s="2">
        <f>ROUND(((ET27)+ROUND(((EU27)*1.85),2)),2)</f>
        <v>2.98</v>
      </c>
      <c r="AE27" s="2">
        <f>ROUND(((EU27)+ROUND(((EU27)*1.85),2)),2)</f>
        <v>0</v>
      </c>
      <c r="AF27" s="2">
        <f>ROUND(((EV27)+ROUND(((EV27)*1.85),2)),2)</f>
        <v>0</v>
      </c>
      <c r="AG27" s="2">
        <f t="shared" si="25"/>
        <v>0</v>
      </c>
      <c r="AH27" s="2">
        <f t="shared" si="26"/>
        <v>0</v>
      </c>
      <c r="AI27" s="2">
        <f t="shared" si="26"/>
        <v>0</v>
      </c>
      <c r="AJ27" s="2">
        <f t="shared" si="27"/>
        <v>0</v>
      </c>
      <c r="AK27" s="2">
        <v>2.98</v>
      </c>
      <c r="AL27" s="2">
        <v>0</v>
      </c>
      <c r="AM27" s="2">
        <v>2.98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1</v>
      </c>
      <c r="AW27" s="2">
        <v>1</v>
      </c>
      <c r="AX27" s="2"/>
      <c r="AY27" s="2"/>
      <c r="AZ27" s="2">
        <v>1</v>
      </c>
      <c r="BA27" s="2">
        <v>1</v>
      </c>
      <c r="BB27" s="2">
        <v>1</v>
      </c>
      <c r="BC27" s="2">
        <v>1</v>
      </c>
      <c r="BD27" s="2" t="s">
        <v>6</v>
      </c>
      <c r="BE27" s="2" t="s">
        <v>6</v>
      </c>
      <c r="BF27" s="2" t="s">
        <v>6</v>
      </c>
      <c r="BG27" s="2" t="s">
        <v>6</v>
      </c>
      <c r="BH27" s="2">
        <v>0</v>
      </c>
      <c r="BI27" s="2">
        <v>1</v>
      </c>
      <c r="BJ27" s="2" t="s">
        <v>29</v>
      </c>
      <c r="BK27" s="2"/>
      <c r="BL27" s="2"/>
      <c r="BM27" s="2">
        <v>700001</v>
      </c>
      <c r="BN27" s="2">
        <v>0</v>
      </c>
      <c r="BO27" s="2" t="s">
        <v>6</v>
      </c>
      <c r="BP27" s="2">
        <v>0</v>
      </c>
      <c r="BQ27" s="2">
        <v>43</v>
      </c>
      <c r="BR27" s="2">
        <v>0</v>
      </c>
      <c r="BS27" s="2">
        <v>1</v>
      </c>
      <c r="BT27" s="2">
        <v>1</v>
      </c>
      <c r="BU27" s="2">
        <v>1</v>
      </c>
      <c r="BV27" s="2">
        <v>1</v>
      </c>
      <c r="BW27" s="2">
        <v>1</v>
      </c>
      <c r="BX27" s="2">
        <v>1</v>
      </c>
      <c r="BY27" s="2" t="s">
        <v>6</v>
      </c>
      <c r="BZ27" s="2">
        <v>0</v>
      </c>
      <c r="CA27" s="2">
        <v>0</v>
      </c>
      <c r="CB27" s="2" t="s">
        <v>6</v>
      </c>
      <c r="CC27" s="2"/>
      <c r="CD27" s="2"/>
      <c r="CE27" s="2">
        <v>0</v>
      </c>
      <c r="CF27" s="2">
        <v>0</v>
      </c>
      <c r="CG27" s="2">
        <v>0</v>
      </c>
      <c r="CH27" s="2"/>
      <c r="CI27" s="2"/>
      <c r="CJ27" s="2"/>
      <c r="CK27" s="2"/>
      <c r="CL27" s="2"/>
      <c r="CM27" s="2">
        <v>0</v>
      </c>
      <c r="CN27" s="2" t="s">
        <v>6</v>
      </c>
      <c r="CO27" s="2">
        <v>0</v>
      </c>
      <c r="CP27" s="2">
        <f t="shared" si="28"/>
        <v>16406</v>
      </c>
      <c r="CQ27" s="2">
        <f t="shared" si="29"/>
        <v>0</v>
      </c>
      <c r="CR27" s="2">
        <f t="shared" si="30"/>
        <v>2.98</v>
      </c>
      <c r="CS27" s="2">
        <f t="shared" si="31"/>
        <v>0</v>
      </c>
      <c r="CT27" s="2">
        <f t="shared" si="32"/>
        <v>0</v>
      </c>
      <c r="CU27" s="2">
        <f t="shared" si="33"/>
        <v>0</v>
      </c>
      <c r="CV27" s="2">
        <f t="shared" si="33"/>
        <v>0</v>
      </c>
      <c r="CW27" s="2">
        <f t="shared" si="33"/>
        <v>0</v>
      </c>
      <c r="CX27" s="2">
        <f t="shared" si="33"/>
        <v>0</v>
      </c>
      <c r="CY27" s="2">
        <f>(((S27+(R27*IF(0,0,1)))*AT27)/100)</f>
        <v>0</v>
      </c>
      <c r="CZ27" s="2">
        <f>(((S27+(R27*IF(0,0,1)))*AU27)/100)</f>
        <v>0</v>
      </c>
      <c r="DA27" s="2"/>
      <c r="DB27" s="2"/>
      <c r="DC27" s="2" t="s">
        <v>6</v>
      </c>
      <c r="DD27" s="2" t="s">
        <v>6</v>
      </c>
      <c r="DE27" s="2" t="s">
        <v>6</v>
      </c>
      <c r="DF27" s="2" t="s">
        <v>6</v>
      </c>
      <c r="DG27" s="2" t="s">
        <v>6</v>
      </c>
      <c r="DH27" s="2" t="s">
        <v>6</v>
      </c>
      <c r="DI27" s="2" t="s">
        <v>6</v>
      </c>
      <c r="DJ27" s="2" t="s">
        <v>6</v>
      </c>
      <c r="DK27" s="2" t="s">
        <v>6</v>
      </c>
      <c r="DL27" s="2" t="s">
        <v>6</v>
      </c>
      <c r="DM27" s="2" t="s">
        <v>6</v>
      </c>
      <c r="DN27" s="2">
        <v>0</v>
      </c>
      <c r="DO27" s="2">
        <v>0</v>
      </c>
      <c r="DP27" s="2">
        <v>1</v>
      </c>
      <c r="DQ27" s="2">
        <v>1</v>
      </c>
      <c r="DR27" s="2"/>
      <c r="DS27" s="2"/>
      <c r="DT27" s="2"/>
      <c r="DU27" s="2">
        <v>1013</v>
      </c>
      <c r="DV27" s="2" t="s">
        <v>28</v>
      </c>
      <c r="DW27" s="2" t="s">
        <v>28</v>
      </c>
      <c r="DX27" s="2">
        <v>1</v>
      </c>
      <c r="DY27" s="2"/>
      <c r="DZ27" s="2" t="s">
        <v>6</v>
      </c>
      <c r="EA27" s="2" t="s">
        <v>6</v>
      </c>
      <c r="EB27" s="2" t="s">
        <v>6</v>
      </c>
      <c r="EC27" s="2" t="s">
        <v>6</v>
      </c>
      <c r="ED27" s="2"/>
      <c r="EE27" s="2">
        <v>53008220</v>
      </c>
      <c r="EF27" s="2">
        <v>43</v>
      </c>
      <c r="EG27" s="2" t="s">
        <v>30</v>
      </c>
      <c r="EH27" s="2">
        <v>0</v>
      </c>
      <c r="EI27" s="2" t="s">
        <v>6</v>
      </c>
      <c r="EJ27" s="2">
        <v>1</v>
      </c>
      <c r="EK27" s="2">
        <v>700001</v>
      </c>
      <c r="EL27" s="2" t="s">
        <v>31</v>
      </c>
      <c r="EM27" s="2" t="s">
        <v>32</v>
      </c>
      <c r="EN27" s="2"/>
      <c r="EO27" s="2" t="s">
        <v>6</v>
      </c>
      <c r="EP27" s="2"/>
      <c r="EQ27" s="2">
        <v>131072</v>
      </c>
      <c r="ER27" s="2">
        <v>2.98</v>
      </c>
      <c r="ES27" s="2">
        <v>0</v>
      </c>
      <c r="ET27" s="2">
        <v>2.98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>
        <v>0</v>
      </c>
      <c r="FR27" s="2">
        <f t="shared" si="34"/>
        <v>0</v>
      </c>
      <c r="FS27" s="2">
        <v>0</v>
      </c>
      <c r="FT27" s="2"/>
      <c r="FU27" s="2"/>
      <c r="FV27" s="2"/>
      <c r="FW27" s="2"/>
      <c r="FX27" s="2">
        <v>0</v>
      </c>
      <c r="FY27" s="2">
        <v>0</v>
      </c>
      <c r="FZ27" s="2"/>
      <c r="GA27" s="2" t="s">
        <v>6</v>
      </c>
      <c r="GB27" s="2"/>
      <c r="GC27" s="2"/>
      <c r="GD27" s="2">
        <v>1</v>
      </c>
      <c r="GE27" s="2"/>
      <c r="GF27" s="2">
        <v>-1610609934</v>
      </c>
      <c r="GG27" s="2">
        <v>2</v>
      </c>
      <c r="GH27" s="2">
        <v>1</v>
      </c>
      <c r="GI27" s="2">
        <v>-2</v>
      </c>
      <c r="GJ27" s="2">
        <v>0</v>
      </c>
      <c r="GK27" s="2">
        <v>0</v>
      </c>
      <c r="GL27" s="2">
        <f t="shared" si="35"/>
        <v>0</v>
      </c>
      <c r="GM27" s="2">
        <f t="shared" si="36"/>
        <v>16406</v>
      </c>
      <c r="GN27" s="2">
        <f t="shared" si="37"/>
        <v>16406</v>
      </c>
      <c r="GO27" s="2">
        <f t="shared" si="38"/>
        <v>0</v>
      </c>
      <c r="GP27" s="2">
        <f t="shared" si="39"/>
        <v>0</v>
      </c>
      <c r="GQ27" s="2"/>
      <c r="GR27" s="2">
        <v>0</v>
      </c>
      <c r="GS27" s="2">
        <v>3</v>
      </c>
      <c r="GT27" s="2">
        <v>0</v>
      </c>
      <c r="GU27" s="2" t="s">
        <v>6</v>
      </c>
      <c r="GV27" s="2">
        <f t="shared" si="40"/>
        <v>0</v>
      </c>
      <c r="GW27" s="2">
        <v>1</v>
      </c>
      <c r="GX27" s="2">
        <f t="shared" si="41"/>
        <v>0</v>
      </c>
      <c r="GY27" s="2"/>
      <c r="GZ27" s="2"/>
      <c r="HA27" s="2">
        <v>0</v>
      </c>
      <c r="HB27" s="2">
        <v>0</v>
      </c>
      <c r="HC27" s="2">
        <f t="shared" si="42"/>
        <v>0</v>
      </c>
      <c r="HD27" s="2">
        <f>GM27</f>
        <v>16406</v>
      </c>
      <c r="HE27" s="2" t="s">
        <v>6</v>
      </c>
      <c r="HF27" s="2" t="s">
        <v>6</v>
      </c>
      <c r="HG27" s="2"/>
      <c r="HH27" s="2"/>
      <c r="HI27" s="2"/>
      <c r="HJ27" s="2"/>
      <c r="HK27" s="2"/>
      <c r="HL27" s="2"/>
      <c r="HM27" s="2" t="s">
        <v>6</v>
      </c>
      <c r="HN27" s="2" t="s">
        <v>6</v>
      </c>
      <c r="HO27" s="2" t="s">
        <v>6</v>
      </c>
      <c r="HP27" s="2" t="s">
        <v>6</v>
      </c>
      <c r="HQ27" s="2" t="s">
        <v>6</v>
      </c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>
        <v>-1</v>
      </c>
      <c r="IG27" s="2"/>
      <c r="IH27" s="2"/>
      <c r="II27" s="2"/>
      <c r="IJ27" s="2"/>
      <c r="IK27" s="2">
        <v>0</v>
      </c>
      <c r="IL27" s="2" t="s">
        <v>208</v>
      </c>
      <c r="IM27" s="2">
        <v>5505.2039999999997</v>
      </c>
      <c r="IN27" s="2"/>
      <c r="IO27" s="2"/>
      <c r="IP27" s="2"/>
      <c r="IQ27" s="2"/>
      <c r="IR27" s="2"/>
      <c r="IS27" s="2"/>
      <c r="IT27" s="2"/>
      <c r="IU27" s="2"/>
    </row>
    <row r="28" spans="1:255" x14ac:dyDescent="0.2">
      <c r="A28">
        <v>17</v>
      </c>
      <c r="B28">
        <v>1</v>
      </c>
      <c r="C28">
        <f>ROW(SmtRes!A6)</f>
        <v>6</v>
      </c>
      <c r="D28">
        <f>ROW(EtalonRes!A6)</f>
        <v>6</v>
      </c>
      <c r="E28" t="s">
        <v>25</v>
      </c>
      <c r="F28" t="s">
        <v>26</v>
      </c>
      <c r="G28" t="s">
        <v>27</v>
      </c>
      <c r="H28" t="s">
        <v>28</v>
      </c>
      <c r="I28">
        <f>'2.Лок.смета.и.Акт в ЕР'!E58</f>
        <v>5505.2039999999997</v>
      </c>
      <c r="J28">
        <v>0</v>
      </c>
      <c r="K28">
        <f>ROUND(2240.49*1.75+960.21*1.65,9)</f>
        <v>5505.2039999999997</v>
      </c>
      <c r="O28">
        <f t="shared" si="14"/>
        <v>116807</v>
      </c>
      <c r="P28">
        <f t="shared" si="15"/>
        <v>0</v>
      </c>
      <c r="Q28">
        <f t="shared" si="16"/>
        <v>116807</v>
      </c>
      <c r="R28">
        <f t="shared" si="17"/>
        <v>0</v>
      </c>
      <c r="S28">
        <f t="shared" si="18"/>
        <v>0</v>
      </c>
      <c r="T28">
        <f t="shared" si="19"/>
        <v>0</v>
      </c>
      <c r="U28">
        <f t="shared" si="20"/>
        <v>0</v>
      </c>
      <c r="V28">
        <f t="shared" si="21"/>
        <v>0</v>
      </c>
      <c r="W28">
        <f t="shared" si="22"/>
        <v>0</v>
      </c>
      <c r="X28">
        <f t="shared" si="23"/>
        <v>0</v>
      </c>
      <c r="Y28">
        <f t="shared" si="23"/>
        <v>0</v>
      </c>
      <c r="AA28">
        <v>62803416</v>
      </c>
      <c r="AB28">
        <f t="shared" si="24"/>
        <v>2.98</v>
      </c>
      <c r="AC28">
        <f>ROUND((ES28),2)</f>
        <v>0</v>
      </c>
      <c r="AD28">
        <f>ROUND(((ET28)+ROUND(((EU28)*1.85),2)),2)</f>
        <v>2.98</v>
      </c>
      <c r="AE28">
        <f>ROUND(((EU28)+ROUND(((EU28)*1.85),2)),2)</f>
        <v>0</v>
      </c>
      <c r="AF28">
        <f>ROUND(((EV28)+ROUND(((EV28)*1.85),2)),2)</f>
        <v>0</v>
      </c>
      <c r="AG28">
        <f t="shared" si="25"/>
        <v>0</v>
      </c>
      <c r="AH28">
        <f t="shared" si="26"/>
        <v>0</v>
      </c>
      <c r="AI28">
        <f t="shared" si="26"/>
        <v>0</v>
      </c>
      <c r="AJ28">
        <f t="shared" si="27"/>
        <v>0</v>
      </c>
      <c r="AK28" s="77">
        <f>AL28+AM28+AO28</f>
        <v>2.98</v>
      </c>
      <c r="AL28">
        <v>0</v>
      </c>
      <c r="AM28" s="77">
        <f>'2.Лок.смета.и.Акт в ЕР'!F60</f>
        <v>2.98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1</v>
      </c>
      <c r="AW28">
        <v>1</v>
      </c>
      <c r="AZ28">
        <v>1</v>
      </c>
      <c r="BA28">
        <v>1</v>
      </c>
      <c r="BB28">
        <f>'2.Лок.смета.и.Акт в ЕР'!J60</f>
        <v>7.12</v>
      </c>
      <c r="BC28">
        <v>1</v>
      </c>
      <c r="BD28" t="s">
        <v>6</v>
      </c>
      <c r="BE28" t="s">
        <v>6</v>
      </c>
      <c r="BF28" t="s">
        <v>6</v>
      </c>
      <c r="BG28" t="s">
        <v>6</v>
      </c>
      <c r="BH28">
        <v>0</v>
      </c>
      <c r="BI28">
        <v>1</v>
      </c>
      <c r="BJ28" t="s">
        <v>29</v>
      </c>
      <c r="BM28">
        <v>700001</v>
      </c>
      <c r="BN28">
        <v>0</v>
      </c>
      <c r="BO28" t="s">
        <v>6</v>
      </c>
      <c r="BP28">
        <v>0</v>
      </c>
      <c r="BQ28">
        <v>43</v>
      </c>
      <c r="BR28">
        <v>0</v>
      </c>
      <c r="BS28">
        <v>18.329999999999998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6</v>
      </c>
      <c r="BZ28">
        <v>0</v>
      </c>
      <c r="CA28">
        <v>0</v>
      </c>
      <c r="CB28" t="s">
        <v>6</v>
      </c>
      <c r="CE28">
        <v>0</v>
      </c>
      <c r="CF28">
        <v>0</v>
      </c>
      <c r="CG28">
        <v>0</v>
      </c>
      <c r="CM28">
        <v>0</v>
      </c>
      <c r="CN28" t="s">
        <v>6</v>
      </c>
      <c r="CO28">
        <v>0</v>
      </c>
      <c r="CP28">
        <f t="shared" si="28"/>
        <v>116807</v>
      </c>
      <c r="CQ28">
        <f t="shared" si="29"/>
        <v>0</v>
      </c>
      <c r="CR28">
        <f t="shared" si="30"/>
        <v>21.217600000000001</v>
      </c>
      <c r="CS28">
        <f t="shared" si="31"/>
        <v>0</v>
      </c>
      <c r="CT28">
        <f t="shared" si="32"/>
        <v>0</v>
      </c>
      <c r="CU28">
        <f t="shared" si="33"/>
        <v>0</v>
      </c>
      <c r="CV28">
        <f t="shared" si="33"/>
        <v>0</v>
      </c>
      <c r="CW28">
        <f t="shared" si="33"/>
        <v>0</v>
      </c>
      <c r="CX28">
        <f t="shared" si="33"/>
        <v>0</v>
      </c>
      <c r="CY28">
        <f>(S28+R28)*(BZ28/100)</f>
        <v>0</v>
      </c>
      <c r="CZ28">
        <f>(S28+R28)*(CA28/100)</f>
        <v>0</v>
      </c>
      <c r="DC28" t="s">
        <v>6</v>
      </c>
      <c r="DD28" t="s">
        <v>6</v>
      </c>
      <c r="DE28" t="s">
        <v>6</v>
      </c>
      <c r="DF28" t="s">
        <v>6</v>
      </c>
      <c r="DG28" t="s">
        <v>6</v>
      </c>
      <c r="DH28" t="s">
        <v>6</v>
      </c>
      <c r="DI28" t="s">
        <v>6</v>
      </c>
      <c r="DJ28" t="s">
        <v>6</v>
      </c>
      <c r="DK28" t="s">
        <v>6</v>
      </c>
      <c r="DL28" t="s">
        <v>6</v>
      </c>
      <c r="DM28" t="s">
        <v>6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28</v>
      </c>
      <c r="DW28" t="str">
        <f>'2.Лок.смета.и.Акт в ЕР'!D58</f>
        <v>1 Т ГРУЗА</v>
      </c>
      <c r="DX28">
        <v>1</v>
      </c>
      <c r="DZ28" t="s">
        <v>6</v>
      </c>
      <c r="EA28" t="s">
        <v>6</v>
      </c>
      <c r="EB28" t="s">
        <v>6</v>
      </c>
      <c r="EC28" t="s">
        <v>6</v>
      </c>
      <c r="EE28">
        <v>53008220</v>
      </c>
      <c r="EF28">
        <v>43</v>
      </c>
      <c r="EG28" t="s">
        <v>30</v>
      </c>
      <c r="EH28">
        <v>0</v>
      </c>
      <c r="EI28" t="s">
        <v>6</v>
      </c>
      <c r="EJ28">
        <v>1</v>
      </c>
      <c r="EK28">
        <v>700001</v>
      </c>
      <c r="EL28" t="s">
        <v>31</v>
      </c>
      <c r="EM28" t="s">
        <v>32</v>
      </c>
      <c r="EO28" t="s">
        <v>6</v>
      </c>
      <c r="EQ28">
        <v>131072</v>
      </c>
      <c r="ER28" s="77">
        <f>ES28+ET28+EV28</f>
        <v>2.98</v>
      </c>
      <c r="ES28">
        <v>0</v>
      </c>
      <c r="ET28" s="77">
        <f>'2.Лок.смета.и.Акт в ЕР'!F60</f>
        <v>2.98</v>
      </c>
      <c r="EU28">
        <v>0</v>
      </c>
      <c r="EV28">
        <v>0</v>
      </c>
      <c r="EW28">
        <v>0</v>
      </c>
      <c r="EX28">
        <v>0</v>
      </c>
      <c r="EY28">
        <v>0</v>
      </c>
      <c r="FQ28">
        <v>0</v>
      </c>
      <c r="FR28">
        <f t="shared" si="34"/>
        <v>0</v>
      </c>
      <c r="FS28">
        <v>0</v>
      </c>
      <c r="FX28">
        <v>0</v>
      </c>
      <c r="FY28">
        <v>0</v>
      </c>
      <c r="GA28" t="s">
        <v>6</v>
      </c>
      <c r="GD28">
        <v>1</v>
      </c>
      <c r="GF28">
        <v>-1610609934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si="35"/>
        <v>0</v>
      </c>
      <c r="GM28">
        <f t="shared" si="36"/>
        <v>116807</v>
      </c>
      <c r="GN28">
        <f t="shared" si="37"/>
        <v>116807</v>
      </c>
      <c r="GO28">
        <f t="shared" si="38"/>
        <v>0</v>
      </c>
      <c r="GP28">
        <f t="shared" si="39"/>
        <v>0</v>
      </c>
      <c r="GR28">
        <v>0</v>
      </c>
      <c r="GS28">
        <v>3</v>
      </c>
      <c r="GT28">
        <v>0</v>
      </c>
      <c r="GU28" t="s">
        <v>6</v>
      </c>
      <c r="GV28">
        <f t="shared" si="40"/>
        <v>0</v>
      </c>
      <c r="GW28">
        <v>1018</v>
      </c>
      <c r="GX28">
        <f t="shared" si="41"/>
        <v>0</v>
      </c>
      <c r="HA28">
        <v>0</v>
      </c>
      <c r="HB28">
        <v>0</v>
      </c>
      <c r="HC28">
        <f t="shared" si="42"/>
        <v>0</v>
      </c>
      <c r="HD28">
        <f>GM28</f>
        <v>116807</v>
      </c>
      <c r="HE28" t="s">
        <v>6</v>
      </c>
      <c r="HF28" t="s">
        <v>6</v>
      </c>
      <c r="HM28" t="s">
        <v>6</v>
      </c>
      <c r="HN28" t="s">
        <v>6</v>
      </c>
      <c r="HO28" t="s">
        <v>6</v>
      </c>
      <c r="HP28" t="s">
        <v>6</v>
      </c>
      <c r="HQ28" t="s">
        <v>6</v>
      </c>
      <c r="IF28">
        <v>-1</v>
      </c>
      <c r="IK28">
        <v>0</v>
      </c>
      <c r="IL28" t="s">
        <v>208</v>
      </c>
      <c r="IM28">
        <v>5505.2039999999997</v>
      </c>
    </row>
    <row r="29" spans="1:255" x14ac:dyDescent="0.2">
      <c r="A29" s="2">
        <v>17</v>
      </c>
      <c r="B29" s="2">
        <v>1</v>
      </c>
      <c r="C29" s="2">
        <f>ROW(SmtRes!A10)</f>
        <v>10</v>
      </c>
      <c r="D29" s="2">
        <f>ROW(EtalonRes!A11)</f>
        <v>11</v>
      </c>
      <c r="E29" s="2" t="s">
        <v>33</v>
      </c>
      <c r="F29" s="2" t="s">
        <v>34</v>
      </c>
      <c r="G29" s="2" t="s">
        <v>35</v>
      </c>
      <c r="H29" s="2" t="s">
        <v>20</v>
      </c>
      <c r="I29" s="2">
        <f>'2.Лок.смета.и.Акт в ЕР'!E63</f>
        <v>3.2006999999999999</v>
      </c>
      <c r="J29" s="2">
        <v>0</v>
      </c>
      <c r="K29" s="2">
        <f>ROUND(I25,9)</f>
        <v>3.2006999999999999</v>
      </c>
      <c r="L29" s="2"/>
      <c r="M29" s="2"/>
      <c r="N29" s="2"/>
      <c r="O29" s="2">
        <f t="shared" si="14"/>
        <v>1250</v>
      </c>
      <c r="P29" s="2">
        <f t="shared" si="15"/>
        <v>0</v>
      </c>
      <c r="Q29" s="2">
        <f t="shared" si="16"/>
        <v>1158</v>
      </c>
      <c r="R29" s="2">
        <f t="shared" si="17"/>
        <v>173</v>
      </c>
      <c r="S29" s="2">
        <f t="shared" si="18"/>
        <v>92</v>
      </c>
      <c r="T29" s="2">
        <f t="shared" si="19"/>
        <v>0</v>
      </c>
      <c r="U29" s="2">
        <f t="shared" si="20"/>
        <v>11.682554999999999</v>
      </c>
      <c r="V29" s="2">
        <f t="shared" si="21"/>
        <v>12.706779000000001</v>
      </c>
      <c r="W29" s="2">
        <f t="shared" si="22"/>
        <v>0</v>
      </c>
      <c r="X29" s="2">
        <f t="shared" si="23"/>
        <v>252</v>
      </c>
      <c r="Y29" s="2">
        <f t="shared" si="23"/>
        <v>133</v>
      </c>
      <c r="Z29" s="2"/>
      <c r="AA29" s="2">
        <v>62803415</v>
      </c>
      <c r="AB29" s="2">
        <f t="shared" si="24"/>
        <v>390.48</v>
      </c>
      <c r="AC29" s="2">
        <f>ROUND((ES29+(SUM(SmtRes!BC7:'SmtRes'!BC10)+SUM(EtalonRes!AL7:'EtalonRes'!AL11))),2)</f>
        <v>0</v>
      </c>
      <c r="AD29" s="2">
        <f>ROUND((((ET29)-(EU29))+AE29),2)</f>
        <v>361.75</v>
      </c>
      <c r="AE29" s="2">
        <f>ROUND((EU29),2)</f>
        <v>54.03</v>
      </c>
      <c r="AF29" s="2">
        <f>ROUND((EV29),2)</f>
        <v>28.73</v>
      </c>
      <c r="AG29" s="2">
        <f t="shared" si="25"/>
        <v>0</v>
      </c>
      <c r="AH29" s="2">
        <f t="shared" si="26"/>
        <v>3.65</v>
      </c>
      <c r="AI29" s="2">
        <f t="shared" si="26"/>
        <v>3.97</v>
      </c>
      <c r="AJ29" s="2">
        <f t="shared" si="27"/>
        <v>0</v>
      </c>
      <c r="AK29" s="2">
        <v>394.84</v>
      </c>
      <c r="AL29" s="2">
        <v>4.3600000000000003</v>
      </c>
      <c r="AM29" s="2">
        <v>361.75</v>
      </c>
      <c r="AN29" s="2">
        <v>54.03</v>
      </c>
      <c r="AO29" s="2">
        <v>28.73</v>
      </c>
      <c r="AP29" s="2">
        <v>0</v>
      </c>
      <c r="AQ29" s="2">
        <v>3.65</v>
      </c>
      <c r="AR29" s="2">
        <v>3.97</v>
      </c>
      <c r="AS29" s="2">
        <v>0</v>
      </c>
      <c r="AT29" s="2">
        <v>95</v>
      </c>
      <c r="AU29" s="2">
        <v>50</v>
      </c>
      <c r="AV29" s="2">
        <v>1</v>
      </c>
      <c r="AW29" s="2">
        <v>1</v>
      </c>
      <c r="AX29" s="2"/>
      <c r="AY29" s="2"/>
      <c r="AZ29" s="2">
        <v>1</v>
      </c>
      <c r="BA29" s="2">
        <v>1</v>
      </c>
      <c r="BB29" s="2">
        <v>1</v>
      </c>
      <c r="BC29" s="2">
        <v>1</v>
      </c>
      <c r="BD29" s="2" t="s">
        <v>6</v>
      </c>
      <c r="BE29" s="2" t="s">
        <v>6</v>
      </c>
      <c r="BF29" s="2" t="s">
        <v>6</v>
      </c>
      <c r="BG29" s="2" t="s">
        <v>6</v>
      </c>
      <c r="BH29" s="2">
        <v>0</v>
      </c>
      <c r="BI29" s="2">
        <v>1</v>
      </c>
      <c r="BJ29" s="2" t="s">
        <v>36</v>
      </c>
      <c r="BK29" s="2"/>
      <c r="BL29" s="2"/>
      <c r="BM29" s="2">
        <v>1001</v>
      </c>
      <c r="BN29" s="2">
        <v>0</v>
      </c>
      <c r="BO29" s="2" t="s">
        <v>6</v>
      </c>
      <c r="BP29" s="2">
        <v>0</v>
      </c>
      <c r="BQ29" s="2">
        <v>1</v>
      </c>
      <c r="BR29" s="2">
        <v>0</v>
      </c>
      <c r="BS29" s="2">
        <v>1</v>
      </c>
      <c r="BT29" s="2">
        <v>1</v>
      </c>
      <c r="BU29" s="2">
        <v>1</v>
      </c>
      <c r="BV29" s="2">
        <v>1</v>
      </c>
      <c r="BW29" s="2">
        <v>1</v>
      </c>
      <c r="BX29" s="2">
        <v>1</v>
      </c>
      <c r="BY29" s="2" t="s">
        <v>6</v>
      </c>
      <c r="BZ29" s="2">
        <v>95</v>
      </c>
      <c r="CA29" s="2">
        <v>50</v>
      </c>
      <c r="CB29" s="2" t="s">
        <v>6</v>
      </c>
      <c r="CC29" s="2"/>
      <c r="CD29" s="2"/>
      <c r="CE29" s="2">
        <v>0</v>
      </c>
      <c r="CF29" s="2">
        <v>0</v>
      </c>
      <c r="CG29" s="2">
        <v>0</v>
      </c>
      <c r="CH29" s="2"/>
      <c r="CI29" s="2"/>
      <c r="CJ29" s="2"/>
      <c r="CK29" s="2"/>
      <c r="CL29" s="2"/>
      <c r="CM29" s="2">
        <v>0</v>
      </c>
      <c r="CN29" s="2" t="s">
        <v>6</v>
      </c>
      <c r="CO29" s="2">
        <v>0</v>
      </c>
      <c r="CP29" s="2">
        <f t="shared" si="28"/>
        <v>1250</v>
      </c>
      <c r="CQ29" s="2">
        <f t="shared" si="29"/>
        <v>0</v>
      </c>
      <c r="CR29" s="2">
        <f t="shared" si="30"/>
        <v>361.75</v>
      </c>
      <c r="CS29" s="2">
        <f t="shared" si="31"/>
        <v>54.03</v>
      </c>
      <c r="CT29" s="2">
        <f t="shared" si="32"/>
        <v>28.73</v>
      </c>
      <c r="CU29" s="2">
        <f t="shared" si="33"/>
        <v>0</v>
      </c>
      <c r="CV29" s="2">
        <f t="shared" si="33"/>
        <v>3.65</v>
      </c>
      <c r="CW29" s="2">
        <f t="shared" si="33"/>
        <v>3.97</v>
      </c>
      <c r="CX29" s="2">
        <f t="shared" si="33"/>
        <v>0</v>
      </c>
      <c r="CY29" s="2">
        <f>(((S29+(R29*IF(0,0,1)))*AT29)/100)</f>
        <v>251.75</v>
      </c>
      <c r="CZ29" s="2">
        <f>(((S29+(R29*IF(0,0,1)))*AU29)/100)</f>
        <v>132.5</v>
      </c>
      <c r="DA29" s="2"/>
      <c r="DB29" s="2"/>
      <c r="DC29" s="2" t="s">
        <v>6</v>
      </c>
      <c r="DD29" s="2" t="s">
        <v>6</v>
      </c>
      <c r="DE29" s="2" t="s">
        <v>6</v>
      </c>
      <c r="DF29" s="2" t="s">
        <v>6</v>
      </c>
      <c r="DG29" s="2" t="s">
        <v>6</v>
      </c>
      <c r="DH29" s="2" t="s">
        <v>6</v>
      </c>
      <c r="DI29" s="2" t="s">
        <v>6</v>
      </c>
      <c r="DJ29" s="2" t="s">
        <v>6</v>
      </c>
      <c r="DK29" s="2" t="s">
        <v>6</v>
      </c>
      <c r="DL29" s="2" t="s">
        <v>6</v>
      </c>
      <c r="DM29" s="2" t="s">
        <v>6</v>
      </c>
      <c r="DN29" s="2">
        <v>0</v>
      </c>
      <c r="DO29" s="2">
        <v>0</v>
      </c>
      <c r="DP29" s="2">
        <v>1</v>
      </c>
      <c r="DQ29" s="2">
        <v>1</v>
      </c>
      <c r="DR29" s="2"/>
      <c r="DS29" s="2"/>
      <c r="DT29" s="2"/>
      <c r="DU29" s="2">
        <v>1007</v>
      </c>
      <c r="DV29" s="2" t="s">
        <v>20</v>
      </c>
      <c r="DW29" s="2" t="s">
        <v>20</v>
      </c>
      <c r="DX29" s="2">
        <v>1000</v>
      </c>
      <c r="DY29" s="2"/>
      <c r="DZ29" s="2" t="s">
        <v>6</v>
      </c>
      <c r="EA29" s="2" t="s">
        <v>6</v>
      </c>
      <c r="EB29" s="2" t="s">
        <v>6</v>
      </c>
      <c r="EC29" s="2" t="s">
        <v>6</v>
      </c>
      <c r="ED29" s="2"/>
      <c r="EE29" s="2">
        <v>53008004</v>
      </c>
      <c r="EF29" s="2">
        <v>1</v>
      </c>
      <c r="EG29" s="2" t="s">
        <v>22</v>
      </c>
      <c r="EH29" s="2">
        <v>0</v>
      </c>
      <c r="EI29" s="2" t="s">
        <v>6</v>
      </c>
      <c r="EJ29" s="2">
        <v>1</v>
      </c>
      <c r="EK29" s="2">
        <v>1001</v>
      </c>
      <c r="EL29" s="2" t="s">
        <v>23</v>
      </c>
      <c r="EM29" s="2" t="s">
        <v>24</v>
      </c>
      <c r="EN29" s="2"/>
      <c r="EO29" s="2" t="s">
        <v>6</v>
      </c>
      <c r="EP29" s="2"/>
      <c r="EQ29" s="2">
        <v>131072</v>
      </c>
      <c r="ER29" s="2">
        <v>394.84</v>
      </c>
      <c r="ES29" s="2">
        <v>4.3600000000000003</v>
      </c>
      <c r="ET29" s="2">
        <v>361.75</v>
      </c>
      <c r="EU29" s="2">
        <v>54.03</v>
      </c>
      <c r="EV29" s="2">
        <v>28.73</v>
      </c>
      <c r="EW29" s="2">
        <v>3.65</v>
      </c>
      <c r="EX29" s="2">
        <v>3.97</v>
      </c>
      <c r="EY29" s="2">
        <v>1</v>
      </c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>
        <v>0</v>
      </c>
      <c r="FR29" s="2">
        <f t="shared" si="34"/>
        <v>0</v>
      </c>
      <c r="FS29" s="2">
        <v>0</v>
      </c>
      <c r="FT29" s="2"/>
      <c r="FU29" s="2"/>
      <c r="FV29" s="2"/>
      <c r="FW29" s="2"/>
      <c r="FX29" s="2">
        <v>95</v>
      </c>
      <c r="FY29" s="2">
        <v>50</v>
      </c>
      <c r="FZ29" s="2"/>
      <c r="GA29" s="2" t="s">
        <v>6</v>
      </c>
      <c r="GB29" s="2"/>
      <c r="GC29" s="2"/>
      <c r="GD29" s="2">
        <v>1</v>
      </c>
      <c r="GE29" s="2"/>
      <c r="GF29" s="2">
        <v>-2119245907</v>
      </c>
      <c r="GG29" s="2">
        <v>2</v>
      </c>
      <c r="GH29" s="2">
        <v>1</v>
      </c>
      <c r="GI29" s="2">
        <v>-2</v>
      </c>
      <c r="GJ29" s="2">
        <v>0</v>
      </c>
      <c r="GK29" s="2">
        <v>0</v>
      </c>
      <c r="GL29" s="2">
        <f t="shared" si="35"/>
        <v>0</v>
      </c>
      <c r="GM29" s="2">
        <f t="shared" si="36"/>
        <v>1635</v>
      </c>
      <c r="GN29" s="2">
        <f t="shared" si="37"/>
        <v>1635</v>
      </c>
      <c r="GO29" s="2">
        <f t="shared" si="38"/>
        <v>0</v>
      </c>
      <c r="GP29" s="2">
        <f t="shared" si="39"/>
        <v>0</v>
      </c>
      <c r="GQ29" s="2"/>
      <c r="GR29" s="2">
        <v>0</v>
      </c>
      <c r="GS29" s="2">
        <v>3</v>
      </c>
      <c r="GT29" s="2">
        <v>0</v>
      </c>
      <c r="GU29" s="2" t="s">
        <v>6</v>
      </c>
      <c r="GV29" s="2">
        <f t="shared" si="40"/>
        <v>0</v>
      </c>
      <c r="GW29" s="2">
        <v>1</v>
      </c>
      <c r="GX29" s="2">
        <f t="shared" si="41"/>
        <v>0</v>
      </c>
      <c r="GY29" s="2"/>
      <c r="GZ29" s="2"/>
      <c r="HA29" s="2">
        <v>0</v>
      </c>
      <c r="HB29" s="2">
        <v>0</v>
      </c>
      <c r="HC29" s="2">
        <f t="shared" si="42"/>
        <v>0</v>
      </c>
      <c r="HD29" s="2"/>
      <c r="HE29" s="2" t="s">
        <v>6</v>
      </c>
      <c r="HF29" s="2" t="s">
        <v>6</v>
      </c>
      <c r="HG29" s="2"/>
      <c r="HH29" s="2"/>
      <c r="HI29" s="2"/>
      <c r="HJ29" s="2"/>
      <c r="HK29" s="2"/>
      <c r="HL29" s="2"/>
      <c r="HM29" s="2" t="s">
        <v>6</v>
      </c>
      <c r="HN29" s="2" t="s">
        <v>6</v>
      </c>
      <c r="HO29" s="2" t="s">
        <v>6</v>
      </c>
      <c r="HP29" s="2" t="s">
        <v>6</v>
      </c>
      <c r="HQ29" s="2" t="s">
        <v>6</v>
      </c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>
        <v>-1</v>
      </c>
      <c r="IG29" s="2"/>
      <c r="IH29" s="2"/>
      <c r="II29" s="2"/>
      <c r="IJ29" s="2"/>
      <c r="IK29" s="2">
        <v>0</v>
      </c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5" x14ac:dyDescent="0.2">
      <c r="A30">
        <v>17</v>
      </c>
      <c r="B30">
        <v>1</v>
      </c>
      <c r="C30">
        <f>ROW(SmtRes!A14)</f>
        <v>14</v>
      </c>
      <c r="D30">
        <f>ROW(EtalonRes!A16)</f>
        <v>16</v>
      </c>
      <c r="E30" t="s">
        <v>33</v>
      </c>
      <c r="F30" t="s">
        <v>34</v>
      </c>
      <c r="G30" t="s">
        <v>35</v>
      </c>
      <c r="H30" t="s">
        <v>20</v>
      </c>
      <c r="I30">
        <f>'2.Лок.смета.и.Акт в ЕР'!E63</f>
        <v>3.2006999999999999</v>
      </c>
      <c r="J30">
        <v>0</v>
      </c>
      <c r="K30">
        <f>ROUND(I26,9)</f>
        <v>3.2006999999999999</v>
      </c>
      <c r="O30">
        <f t="shared" si="14"/>
        <v>9751</v>
      </c>
      <c r="P30">
        <f t="shared" si="15"/>
        <v>0</v>
      </c>
      <c r="Q30">
        <f t="shared" si="16"/>
        <v>7422</v>
      </c>
      <c r="R30">
        <f t="shared" si="17"/>
        <v>3170</v>
      </c>
      <c r="S30">
        <f t="shared" si="18"/>
        <v>2329</v>
      </c>
      <c r="T30">
        <f t="shared" si="19"/>
        <v>0</v>
      </c>
      <c r="U30">
        <f t="shared" si="20"/>
        <v>11.682554999999999</v>
      </c>
      <c r="V30">
        <f t="shared" si="21"/>
        <v>12.706779000000001</v>
      </c>
      <c r="W30">
        <f t="shared" si="22"/>
        <v>0</v>
      </c>
      <c r="X30">
        <f t="shared" si="23"/>
        <v>4949</v>
      </c>
      <c r="Y30">
        <f t="shared" si="23"/>
        <v>2365</v>
      </c>
      <c r="AA30">
        <v>62803416</v>
      </c>
      <c r="AB30">
        <f t="shared" si="24"/>
        <v>390.48</v>
      </c>
      <c r="AC30">
        <f>ROUND((ES30+(SUM(SmtRes!BC11:'SmtRes'!BC14)+SUM(EtalonRes!AL12:'EtalonRes'!AL16))),2)</f>
        <v>0</v>
      </c>
      <c r="AD30">
        <f>ROUND((((ET30)-(EU30))+AE30),2)</f>
        <v>361.75</v>
      </c>
      <c r="AE30">
        <f>ROUND((EU30),2)</f>
        <v>54.03</v>
      </c>
      <c r="AF30">
        <f>ROUND((EV30),2)</f>
        <v>28.73</v>
      </c>
      <c r="AG30">
        <f t="shared" si="25"/>
        <v>0</v>
      </c>
      <c r="AH30">
        <f t="shared" si="26"/>
        <v>3.65</v>
      </c>
      <c r="AI30">
        <f t="shared" si="26"/>
        <v>3.97</v>
      </c>
      <c r="AJ30">
        <f t="shared" si="27"/>
        <v>0</v>
      </c>
      <c r="AK30" s="77">
        <f>AL30+AM30+AO30</f>
        <v>394.84000000000003</v>
      </c>
      <c r="AL30">
        <v>4.3600000000000003</v>
      </c>
      <c r="AM30" s="77">
        <f>'2.Лок.смета.и.Акт в ЕР'!F65</f>
        <v>361.75</v>
      </c>
      <c r="AN30" s="77">
        <f>'2.Лок.смета.и.Акт в ЕР'!F66</f>
        <v>54.03</v>
      </c>
      <c r="AO30" s="77">
        <f>'2.Лок.смета.и.Акт в ЕР'!F64</f>
        <v>28.73</v>
      </c>
      <c r="AP30">
        <v>0</v>
      </c>
      <c r="AQ30">
        <f>'2.Лок.смета.и.Акт в ЕР'!E69</f>
        <v>3.65</v>
      </c>
      <c r="AR30">
        <v>3.97</v>
      </c>
      <c r="AS30">
        <v>0</v>
      </c>
      <c r="AT30">
        <v>90</v>
      </c>
      <c r="AU30">
        <v>43</v>
      </c>
      <c r="AV30">
        <v>1</v>
      </c>
      <c r="AW30">
        <v>1</v>
      </c>
      <c r="AZ30">
        <v>1</v>
      </c>
      <c r="BA30">
        <f>'2.Лок.смета.и.Акт в ЕР'!J64</f>
        <v>25.33</v>
      </c>
      <c r="BB30">
        <f>'2.Лок.смета.и.Акт в ЕР'!J65</f>
        <v>6.41</v>
      </c>
      <c r="BC30">
        <v>7.56</v>
      </c>
      <c r="BD30" t="s">
        <v>6</v>
      </c>
      <c r="BE30" t="s">
        <v>6</v>
      </c>
      <c r="BF30" t="s">
        <v>6</v>
      </c>
      <c r="BG30" t="s">
        <v>6</v>
      </c>
      <c r="BH30">
        <v>0</v>
      </c>
      <c r="BI30">
        <v>1</v>
      </c>
      <c r="BJ30" t="s">
        <v>36</v>
      </c>
      <c r="BM30">
        <v>1001</v>
      </c>
      <c r="BN30">
        <v>0</v>
      </c>
      <c r="BO30" t="s">
        <v>34</v>
      </c>
      <c r="BP30">
        <v>1</v>
      </c>
      <c r="BQ30">
        <v>1</v>
      </c>
      <c r="BR30">
        <v>0</v>
      </c>
      <c r="BS30">
        <f>'2.Лок.смета.и.Акт в ЕР'!J66</f>
        <v>18.329999999999998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6</v>
      </c>
      <c r="BZ30">
        <v>90</v>
      </c>
      <c r="CA30">
        <v>43</v>
      </c>
      <c r="CB30" t="s">
        <v>6</v>
      </c>
      <c r="CE30">
        <v>0</v>
      </c>
      <c r="CF30">
        <v>0</v>
      </c>
      <c r="CG30">
        <v>0</v>
      </c>
      <c r="CM30">
        <v>0</v>
      </c>
      <c r="CN30" t="s">
        <v>6</v>
      </c>
      <c r="CO30">
        <v>0</v>
      </c>
      <c r="CP30">
        <f t="shared" si="28"/>
        <v>9751</v>
      </c>
      <c r="CQ30">
        <f t="shared" si="29"/>
        <v>0</v>
      </c>
      <c r="CR30">
        <f t="shared" si="30"/>
        <v>2318.8175000000001</v>
      </c>
      <c r="CS30">
        <f t="shared" si="31"/>
        <v>990.36989999999992</v>
      </c>
      <c r="CT30">
        <f t="shared" si="32"/>
        <v>727.73089999999991</v>
      </c>
      <c r="CU30">
        <f t="shared" si="33"/>
        <v>0</v>
      </c>
      <c r="CV30">
        <f t="shared" si="33"/>
        <v>3.65</v>
      </c>
      <c r="CW30">
        <f t="shared" si="33"/>
        <v>3.97</v>
      </c>
      <c r="CX30">
        <f t="shared" si="33"/>
        <v>0</v>
      </c>
      <c r="CY30">
        <f>(S30+R30)*(BZ30/100)</f>
        <v>4949.1000000000004</v>
      </c>
      <c r="CZ30">
        <f>(S30+R30)*(CA30/100)</f>
        <v>2364.5700000000002</v>
      </c>
      <c r="DC30" t="s">
        <v>6</v>
      </c>
      <c r="DD30" t="s">
        <v>6</v>
      </c>
      <c r="DE30" t="s">
        <v>6</v>
      </c>
      <c r="DF30" t="s">
        <v>6</v>
      </c>
      <c r="DG30" t="s">
        <v>6</v>
      </c>
      <c r="DH30" t="s">
        <v>6</v>
      </c>
      <c r="DI30" t="s">
        <v>6</v>
      </c>
      <c r="DJ30" t="s">
        <v>6</v>
      </c>
      <c r="DK30" t="s">
        <v>6</v>
      </c>
      <c r="DL30" t="s">
        <v>6</v>
      </c>
      <c r="DM30" t="s">
        <v>6</v>
      </c>
      <c r="DN30">
        <f>'2.Лок.смета.и.Акт в ЕР'!E67</f>
        <v>95</v>
      </c>
      <c r="DO30">
        <f>'2.Лок.смета.и.Акт в ЕР'!E68</f>
        <v>50</v>
      </c>
      <c r="DP30">
        <v>1</v>
      </c>
      <c r="DQ30">
        <v>1</v>
      </c>
      <c r="DU30">
        <v>1007</v>
      </c>
      <c r="DV30" t="s">
        <v>20</v>
      </c>
      <c r="DW30" t="str">
        <f>'2.Лок.смета.и.Акт в ЕР'!D63</f>
        <v>1000 м3 грунта</v>
      </c>
      <c r="DX30">
        <v>1000</v>
      </c>
      <c r="DZ30" t="s">
        <v>6</v>
      </c>
      <c r="EA30" t="s">
        <v>6</v>
      </c>
      <c r="EB30" t="s">
        <v>6</v>
      </c>
      <c r="EC30" t="s">
        <v>6</v>
      </c>
      <c r="EE30">
        <v>53008004</v>
      </c>
      <c r="EF30">
        <v>1</v>
      </c>
      <c r="EG30" t="s">
        <v>22</v>
      </c>
      <c r="EH30">
        <v>0</v>
      </c>
      <c r="EI30" t="s">
        <v>6</v>
      </c>
      <c r="EJ30">
        <v>1</v>
      </c>
      <c r="EK30">
        <v>1001</v>
      </c>
      <c r="EL30" t="s">
        <v>23</v>
      </c>
      <c r="EM30" t="s">
        <v>24</v>
      </c>
      <c r="EO30" t="s">
        <v>6</v>
      </c>
      <c r="EQ30">
        <v>131072</v>
      </c>
      <c r="ER30" s="77">
        <f>ES30+ET30+EV30</f>
        <v>394.84000000000003</v>
      </c>
      <c r="ES30">
        <v>4.3600000000000003</v>
      </c>
      <c r="ET30" s="77">
        <f>'2.Лок.смета.и.Акт в ЕР'!F65</f>
        <v>361.75</v>
      </c>
      <c r="EU30" s="77">
        <f>'2.Лок.смета.и.Акт в ЕР'!F66</f>
        <v>54.03</v>
      </c>
      <c r="EV30" s="77">
        <f>'2.Лок.смета.и.Акт в ЕР'!F64</f>
        <v>28.73</v>
      </c>
      <c r="EW30">
        <f>'2.Лок.смета.и.Акт в ЕР'!E69</f>
        <v>3.65</v>
      </c>
      <c r="EX30">
        <v>3.97</v>
      </c>
      <c r="EY30">
        <v>1</v>
      </c>
      <c r="FQ30">
        <v>0</v>
      </c>
      <c r="FR30">
        <f t="shared" si="34"/>
        <v>0</v>
      </c>
      <c r="FS30">
        <v>0</v>
      </c>
      <c r="FX30">
        <v>95</v>
      </c>
      <c r="FY30">
        <v>50</v>
      </c>
      <c r="GA30" t="s">
        <v>6</v>
      </c>
      <c r="GD30">
        <v>1</v>
      </c>
      <c r="GF30">
        <v>-2119245907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35"/>
        <v>0</v>
      </c>
      <c r="GM30">
        <f t="shared" si="36"/>
        <v>17065</v>
      </c>
      <c r="GN30">
        <f t="shared" si="37"/>
        <v>17065</v>
      </c>
      <c r="GO30">
        <f t="shared" si="38"/>
        <v>0</v>
      </c>
      <c r="GP30">
        <f t="shared" si="39"/>
        <v>0</v>
      </c>
      <c r="GR30">
        <v>0</v>
      </c>
      <c r="GS30">
        <v>3</v>
      </c>
      <c r="GT30">
        <v>0</v>
      </c>
      <c r="GU30" t="s">
        <v>6</v>
      </c>
      <c r="GV30">
        <f t="shared" si="40"/>
        <v>0</v>
      </c>
      <c r="GW30">
        <v>1010.1</v>
      </c>
      <c r="GX30">
        <f t="shared" si="41"/>
        <v>0</v>
      </c>
      <c r="HA30">
        <v>0</v>
      </c>
      <c r="HB30">
        <v>0</v>
      </c>
      <c r="HC30">
        <f t="shared" si="42"/>
        <v>0</v>
      </c>
      <c r="HE30" t="s">
        <v>6</v>
      </c>
      <c r="HF30" t="s">
        <v>6</v>
      </c>
      <c r="HM30" t="s">
        <v>6</v>
      </c>
      <c r="HN30" t="s">
        <v>6</v>
      </c>
      <c r="HO30" t="s">
        <v>6</v>
      </c>
      <c r="HP30" t="s">
        <v>6</v>
      </c>
      <c r="HQ30" t="s">
        <v>6</v>
      </c>
      <c r="IF30">
        <v>-1</v>
      </c>
      <c r="IK30">
        <v>0</v>
      </c>
    </row>
    <row r="31" spans="1:255" x14ac:dyDescent="0.2">
      <c r="A31" s="2">
        <v>17</v>
      </c>
      <c r="B31" s="2">
        <v>1</v>
      </c>
      <c r="C31" s="2">
        <f>ROW(SmtRes!A15)</f>
        <v>15</v>
      </c>
      <c r="D31" s="2">
        <f>ROW(EtalonRes!A17)</f>
        <v>17</v>
      </c>
      <c r="E31" s="2" t="s">
        <v>37</v>
      </c>
      <c r="F31" s="2" t="s">
        <v>38</v>
      </c>
      <c r="G31" s="2" t="s">
        <v>39</v>
      </c>
      <c r="H31" s="2" t="s">
        <v>40</v>
      </c>
      <c r="I31" s="2">
        <f>'2.Лок.смета.и.Акт в ЕР'!E72</f>
        <v>1.4420999999999999</v>
      </c>
      <c r="J31" s="2">
        <v>0</v>
      </c>
      <c r="K31" s="2">
        <f>ROUND(144.21/100,9)</f>
        <v>1.4420999999999999</v>
      </c>
      <c r="L31" s="2"/>
      <c r="M31" s="2"/>
      <c r="N31" s="2"/>
      <c r="O31" s="2">
        <f t="shared" si="14"/>
        <v>2097</v>
      </c>
      <c r="P31" s="2">
        <f t="shared" si="15"/>
        <v>0</v>
      </c>
      <c r="Q31" s="2">
        <f t="shared" si="16"/>
        <v>0</v>
      </c>
      <c r="R31" s="2">
        <f t="shared" si="17"/>
        <v>0</v>
      </c>
      <c r="S31" s="2">
        <f t="shared" si="18"/>
        <v>2097</v>
      </c>
      <c r="T31" s="2">
        <f t="shared" si="19"/>
        <v>0</v>
      </c>
      <c r="U31" s="2">
        <f t="shared" si="20"/>
        <v>266.50007999999997</v>
      </c>
      <c r="V31" s="2">
        <f t="shared" si="21"/>
        <v>0</v>
      </c>
      <c r="W31" s="2">
        <f t="shared" si="22"/>
        <v>0</v>
      </c>
      <c r="X31" s="2">
        <f t="shared" si="23"/>
        <v>1678</v>
      </c>
      <c r="Y31" s="2">
        <f t="shared" si="23"/>
        <v>944</v>
      </c>
      <c r="Z31" s="2"/>
      <c r="AA31" s="2">
        <v>62803415</v>
      </c>
      <c r="AB31" s="2">
        <f t="shared" si="24"/>
        <v>1454.38</v>
      </c>
      <c r="AC31" s="2">
        <f>ROUND((ES31),2)</f>
        <v>0</v>
      </c>
      <c r="AD31" s="2">
        <f>ROUND((((ET31)-(EU31))+AE31),2)</f>
        <v>0</v>
      </c>
      <c r="AE31" s="2">
        <f>ROUND((EU31),2)</f>
        <v>0</v>
      </c>
      <c r="AF31" s="2">
        <f>ROUND(((EV31*1.2)),2)</f>
        <v>1454.38</v>
      </c>
      <c r="AG31" s="2">
        <f t="shared" si="25"/>
        <v>0</v>
      </c>
      <c r="AH31" s="2">
        <f>((EW31*1.2))</f>
        <v>184.79999999999998</v>
      </c>
      <c r="AI31" s="2">
        <f>(EX31)</f>
        <v>0</v>
      </c>
      <c r="AJ31" s="2">
        <f t="shared" si="27"/>
        <v>0</v>
      </c>
      <c r="AK31" s="2">
        <v>1211.98</v>
      </c>
      <c r="AL31" s="2">
        <v>0</v>
      </c>
      <c r="AM31" s="2">
        <v>0</v>
      </c>
      <c r="AN31" s="2">
        <v>0</v>
      </c>
      <c r="AO31" s="2">
        <v>1211.98</v>
      </c>
      <c r="AP31" s="2">
        <v>0</v>
      </c>
      <c r="AQ31" s="2">
        <v>154</v>
      </c>
      <c r="AR31" s="2">
        <v>0</v>
      </c>
      <c r="AS31" s="2">
        <v>0</v>
      </c>
      <c r="AT31" s="2">
        <v>80</v>
      </c>
      <c r="AU31" s="2">
        <v>45</v>
      </c>
      <c r="AV31" s="2">
        <v>1</v>
      </c>
      <c r="AW31" s="2">
        <v>1</v>
      </c>
      <c r="AX31" s="2"/>
      <c r="AY31" s="2"/>
      <c r="AZ31" s="2">
        <v>1</v>
      </c>
      <c r="BA31" s="2">
        <v>1</v>
      </c>
      <c r="BB31" s="2">
        <v>1</v>
      </c>
      <c r="BC31" s="2">
        <v>1</v>
      </c>
      <c r="BD31" s="2" t="s">
        <v>6</v>
      </c>
      <c r="BE31" s="2" t="s">
        <v>6</v>
      </c>
      <c r="BF31" s="2" t="s">
        <v>6</v>
      </c>
      <c r="BG31" s="2" t="s">
        <v>6</v>
      </c>
      <c r="BH31" s="2">
        <v>0</v>
      </c>
      <c r="BI31" s="2">
        <v>1</v>
      </c>
      <c r="BJ31" s="2" t="s">
        <v>41</v>
      </c>
      <c r="BK31" s="2"/>
      <c r="BL31" s="2"/>
      <c r="BM31" s="2">
        <v>1003</v>
      </c>
      <c r="BN31" s="2">
        <v>0</v>
      </c>
      <c r="BO31" s="2" t="s">
        <v>6</v>
      </c>
      <c r="BP31" s="2">
        <v>0</v>
      </c>
      <c r="BQ31" s="2">
        <v>1</v>
      </c>
      <c r="BR31" s="2">
        <v>0</v>
      </c>
      <c r="BS31" s="2">
        <v>1</v>
      </c>
      <c r="BT31" s="2">
        <v>1</v>
      </c>
      <c r="BU31" s="2">
        <v>1</v>
      </c>
      <c r="BV31" s="2">
        <v>1</v>
      </c>
      <c r="BW31" s="2">
        <v>1</v>
      </c>
      <c r="BX31" s="2">
        <v>1</v>
      </c>
      <c r="BY31" s="2" t="s">
        <v>6</v>
      </c>
      <c r="BZ31" s="2">
        <v>80</v>
      </c>
      <c r="CA31" s="2">
        <v>45</v>
      </c>
      <c r="CB31" s="2" t="s">
        <v>6</v>
      </c>
      <c r="CC31" s="2"/>
      <c r="CD31" s="2"/>
      <c r="CE31" s="2">
        <v>0</v>
      </c>
      <c r="CF31" s="2">
        <v>0</v>
      </c>
      <c r="CG31" s="2">
        <v>0</v>
      </c>
      <c r="CH31" s="2"/>
      <c r="CI31" s="2"/>
      <c r="CJ31" s="2"/>
      <c r="CK31" s="2"/>
      <c r="CL31" s="2"/>
      <c r="CM31" s="2">
        <v>0</v>
      </c>
      <c r="CN31" s="2" t="s">
        <v>42</v>
      </c>
      <c r="CO31" s="2">
        <v>0</v>
      </c>
      <c r="CP31" s="2">
        <f t="shared" si="28"/>
        <v>2097</v>
      </c>
      <c r="CQ31" s="2">
        <f t="shared" si="29"/>
        <v>0</v>
      </c>
      <c r="CR31" s="2">
        <f t="shared" si="30"/>
        <v>0</v>
      </c>
      <c r="CS31" s="2">
        <f t="shared" si="31"/>
        <v>0</v>
      </c>
      <c r="CT31" s="2">
        <f t="shared" si="32"/>
        <v>1454.38</v>
      </c>
      <c r="CU31" s="2">
        <f t="shared" si="33"/>
        <v>0</v>
      </c>
      <c r="CV31" s="2">
        <f t="shared" si="33"/>
        <v>184.79999999999998</v>
      </c>
      <c r="CW31" s="2">
        <f t="shared" si="33"/>
        <v>0</v>
      </c>
      <c r="CX31" s="2">
        <f t="shared" si="33"/>
        <v>0</v>
      </c>
      <c r="CY31" s="2">
        <f>(((S31+(R31*IF(0,0,1)))*AT31)/100)</f>
        <v>1677.6</v>
      </c>
      <c r="CZ31" s="2">
        <f>(((S31+(R31*IF(0,0,1)))*AU31)/100)</f>
        <v>943.65</v>
      </c>
      <c r="DA31" s="2"/>
      <c r="DB31" s="2"/>
      <c r="DC31" s="2" t="s">
        <v>6</v>
      </c>
      <c r="DD31" s="2" t="s">
        <v>6</v>
      </c>
      <c r="DE31" s="2" t="s">
        <v>6</v>
      </c>
      <c r="DF31" s="2" t="s">
        <v>6</v>
      </c>
      <c r="DG31" s="2" t="s">
        <v>43</v>
      </c>
      <c r="DH31" s="2" t="s">
        <v>6</v>
      </c>
      <c r="DI31" s="2" t="s">
        <v>43</v>
      </c>
      <c r="DJ31" s="2" t="s">
        <v>6</v>
      </c>
      <c r="DK31" s="2" t="s">
        <v>6</v>
      </c>
      <c r="DL31" s="2" t="s">
        <v>6</v>
      </c>
      <c r="DM31" s="2" t="s">
        <v>6</v>
      </c>
      <c r="DN31" s="2">
        <v>0</v>
      </c>
      <c r="DO31" s="2">
        <v>0</v>
      </c>
      <c r="DP31" s="2">
        <v>1</v>
      </c>
      <c r="DQ31" s="2">
        <v>1</v>
      </c>
      <c r="DR31" s="2"/>
      <c r="DS31" s="2"/>
      <c r="DT31" s="2"/>
      <c r="DU31" s="2">
        <v>1013</v>
      </c>
      <c r="DV31" s="2" t="s">
        <v>40</v>
      </c>
      <c r="DW31" s="2" t="s">
        <v>40</v>
      </c>
      <c r="DX31" s="2">
        <v>1</v>
      </c>
      <c r="DY31" s="2"/>
      <c r="DZ31" s="2" t="s">
        <v>6</v>
      </c>
      <c r="EA31" s="2" t="s">
        <v>6</v>
      </c>
      <c r="EB31" s="2" t="s">
        <v>6</v>
      </c>
      <c r="EC31" s="2" t="s">
        <v>6</v>
      </c>
      <c r="ED31" s="2"/>
      <c r="EE31" s="2">
        <v>53008006</v>
      </c>
      <c r="EF31" s="2">
        <v>1</v>
      </c>
      <c r="EG31" s="2" t="s">
        <v>22</v>
      </c>
      <c r="EH31" s="2">
        <v>0</v>
      </c>
      <c r="EI31" s="2" t="s">
        <v>6</v>
      </c>
      <c r="EJ31" s="2">
        <v>1</v>
      </c>
      <c r="EK31" s="2">
        <v>1003</v>
      </c>
      <c r="EL31" s="2" t="s">
        <v>44</v>
      </c>
      <c r="EM31" s="2" t="s">
        <v>24</v>
      </c>
      <c r="EN31" s="2"/>
      <c r="EO31" s="2" t="s">
        <v>45</v>
      </c>
      <c r="EP31" s="2"/>
      <c r="EQ31" s="2">
        <v>131072</v>
      </c>
      <c r="ER31" s="2">
        <v>1211.98</v>
      </c>
      <c r="ES31" s="2">
        <v>0</v>
      </c>
      <c r="ET31" s="2">
        <v>0</v>
      </c>
      <c r="EU31" s="2">
        <v>0</v>
      </c>
      <c r="EV31" s="2">
        <v>1211.98</v>
      </c>
      <c r="EW31" s="2">
        <v>154</v>
      </c>
      <c r="EX31" s="2">
        <v>0</v>
      </c>
      <c r="EY31" s="2">
        <v>0</v>
      </c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>
        <v>0</v>
      </c>
      <c r="FR31" s="2">
        <f t="shared" si="34"/>
        <v>0</v>
      </c>
      <c r="FS31" s="2">
        <v>0</v>
      </c>
      <c r="FT31" s="2"/>
      <c r="FU31" s="2"/>
      <c r="FV31" s="2"/>
      <c r="FW31" s="2"/>
      <c r="FX31" s="2">
        <v>80</v>
      </c>
      <c r="FY31" s="2">
        <v>45</v>
      </c>
      <c r="FZ31" s="2"/>
      <c r="GA31" s="2" t="s">
        <v>6</v>
      </c>
      <c r="GB31" s="2"/>
      <c r="GC31" s="2"/>
      <c r="GD31" s="2">
        <v>1</v>
      </c>
      <c r="GE31" s="2"/>
      <c r="GF31" s="2">
        <v>2023641234</v>
      </c>
      <c r="GG31" s="2">
        <v>2</v>
      </c>
      <c r="GH31" s="2">
        <v>1</v>
      </c>
      <c r="GI31" s="2">
        <v>-2</v>
      </c>
      <c r="GJ31" s="2">
        <v>0</v>
      </c>
      <c r="GK31" s="2">
        <v>0</v>
      </c>
      <c r="GL31" s="2">
        <f t="shared" si="35"/>
        <v>0</v>
      </c>
      <c r="GM31" s="2">
        <f t="shared" si="36"/>
        <v>4719</v>
      </c>
      <c r="GN31" s="2">
        <f t="shared" si="37"/>
        <v>4719</v>
      </c>
      <c r="GO31" s="2">
        <f t="shared" si="38"/>
        <v>0</v>
      </c>
      <c r="GP31" s="2">
        <f t="shared" si="39"/>
        <v>0</v>
      </c>
      <c r="GQ31" s="2"/>
      <c r="GR31" s="2">
        <v>0</v>
      </c>
      <c r="GS31" s="2">
        <v>3</v>
      </c>
      <c r="GT31" s="2">
        <v>0</v>
      </c>
      <c r="GU31" s="2" t="s">
        <v>6</v>
      </c>
      <c r="GV31" s="2">
        <f t="shared" si="40"/>
        <v>0</v>
      </c>
      <c r="GW31" s="2">
        <v>1</v>
      </c>
      <c r="GX31" s="2">
        <f t="shared" si="41"/>
        <v>0</v>
      </c>
      <c r="GY31" s="2"/>
      <c r="GZ31" s="2"/>
      <c r="HA31" s="2">
        <v>0</v>
      </c>
      <c r="HB31" s="2">
        <v>0</v>
      </c>
      <c r="HC31" s="2">
        <f t="shared" si="42"/>
        <v>0</v>
      </c>
      <c r="HD31" s="2"/>
      <c r="HE31" s="2" t="s">
        <v>6</v>
      </c>
      <c r="HF31" s="2" t="s">
        <v>6</v>
      </c>
      <c r="HG31" s="2"/>
      <c r="HH31" s="2"/>
      <c r="HI31" s="2"/>
      <c r="HJ31" s="2"/>
      <c r="HK31" s="2"/>
      <c r="HL31" s="2"/>
      <c r="HM31" s="2" t="s">
        <v>6</v>
      </c>
      <c r="HN31" s="2" t="s">
        <v>6</v>
      </c>
      <c r="HO31" s="2" t="s">
        <v>6</v>
      </c>
      <c r="HP31" s="2" t="s">
        <v>6</v>
      </c>
      <c r="HQ31" s="2" t="s">
        <v>6</v>
      </c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>
        <v>-1</v>
      </c>
      <c r="IG31" s="2"/>
      <c r="IH31" s="2"/>
      <c r="II31" s="2"/>
      <c r="IJ31" s="2"/>
      <c r="IK31" s="2">
        <v>0</v>
      </c>
      <c r="IL31" s="2" t="s">
        <v>209</v>
      </c>
      <c r="IM31" s="2">
        <v>1.4420999999999999</v>
      </c>
      <c r="IN31" s="2"/>
      <c r="IO31" s="2"/>
      <c r="IP31" s="2"/>
      <c r="IQ31" s="2"/>
      <c r="IR31" s="2"/>
      <c r="IS31" s="2"/>
      <c r="IT31" s="2"/>
      <c r="IU31" s="2"/>
    </row>
    <row r="32" spans="1:255" x14ac:dyDescent="0.2">
      <c r="A32">
        <v>17</v>
      </c>
      <c r="B32">
        <v>1</v>
      </c>
      <c r="C32">
        <f>ROW(SmtRes!A16)</f>
        <v>16</v>
      </c>
      <c r="D32">
        <f>ROW(EtalonRes!A18)</f>
        <v>18</v>
      </c>
      <c r="E32" t="s">
        <v>37</v>
      </c>
      <c r="F32" t="s">
        <v>38</v>
      </c>
      <c r="G32" t="s">
        <v>39</v>
      </c>
      <c r="H32" t="s">
        <v>40</v>
      </c>
      <c r="I32">
        <f>'2.Лок.смета.и.Акт в ЕР'!E72</f>
        <v>1.4420999999999999</v>
      </c>
      <c r="J32">
        <v>0</v>
      </c>
      <c r="K32">
        <f>ROUND(144.21/100,9)</f>
        <v>1.4420999999999999</v>
      </c>
      <c r="O32">
        <f t="shared" si="14"/>
        <v>53126</v>
      </c>
      <c r="P32">
        <f t="shared" si="15"/>
        <v>0</v>
      </c>
      <c r="Q32">
        <f t="shared" si="16"/>
        <v>0</v>
      </c>
      <c r="R32">
        <f t="shared" si="17"/>
        <v>0</v>
      </c>
      <c r="S32">
        <f t="shared" si="18"/>
        <v>53126</v>
      </c>
      <c r="T32">
        <f t="shared" si="19"/>
        <v>0</v>
      </c>
      <c r="U32">
        <f t="shared" si="20"/>
        <v>266.50007999999997</v>
      </c>
      <c r="V32">
        <f t="shared" si="21"/>
        <v>0</v>
      </c>
      <c r="W32">
        <f t="shared" si="22"/>
        <v>0</v>
      </c>
      <c r="X32">
        <f t="shared" si="23"/>
        <v>40376</v>
      </c>
      <c r="Y32">
        <f t="shared" si="23"/>
        <v>20188</v>
      </c>
      <c r="AA32">
        <v>62803416</v>
      </c>
      <c r="AB32">
        <f t="shared" si="24"/>
        <v>1454.38</v>
      </c>
      <c r="AC32">
        <f>ROUND((ES32),2)</f>
        <v>0</v>
      </c>
      <c r="AD32">
        <f>ROUND((((ET32)-(EU32))+AE32),2)</f>
        <v>0</v>
      </c>
      <c r="AE32">
        <f>ROUND((EU32),2)</f>
        <v>0</v>
      </c>
      <c r="AF32">
        <f>ROUND(((EV32*1.2)),2)</f>
        <v>1454.38</v>
      </c>
      <c r="AG32">
        <f t="shared" si="25"/>
        <v>0</v>
      </c>
      <c r="AH32">
        <f>((EW32*1.2))</f>
        <v>184.79999999999998</v>
      </c>
      <c r="AI32">
        <f>(EX32)</f>
        <v>0</v>
      </c>
      <c r="AJ32">
        <f t="shared" si="27"/>
        <v>0</v>
      </c>
      <c r="AK32" s="77">
        <f>AL32+AM32+AO32</f>
        <v>1211.98</v>
      </c>
      <c r="AL32">
        <v>0</v>
      </c>
      <c r="AM32">
        <v>0</v>
      </c>
      <c r="AN32">
        <v>0</v>
      </c>
      <c r="AO32" s="77">
        <f>'2.Лок.смета.и.Акт в ЕР'!F74</f>
        <v>1211.98</v>
      </c>
      <c r="AP32">
        <v>0</v>
      </c>
      <c r="AQ32">
        <f>'2.Лок.смета.и.Акт в ЕР'!E77</f>
        <v>154</v>
      </c>
      <c r="AR32">
        <v>0</v>
      </c>
      <c r="AS32">
        <v>0</v>
      </c>
      <c r="AT32">
        <v>76</v>
      </c>
      <c r="AU32">
        <v>38</v>
      </c>
      <c r="AV32">
        <v>1</v>
      </c>
      <c r="AW32">
        <v>1</v>
      </c>
      <c r="AZ32">
        <v>1</v>
      </c>
      <c r="BA32">
        <f>'2.Лок.смета.и.Акт в ЕР'!J74</f>
        <v>25.33</v>
      </c>
      <c r="BB32">
        <v>6.41</v>
      </c>
      <c r="BC32">
        <v>7.56</v>
      </c>
      <c r="BD32" t="s">
        <v>6</v>
      </c>
      <c r="BE32" t="s">
        <v>6</v>
      </c>
      <c r="BF32" t="s">
        <v>6</v>
      </c>
      <c r="BG32" t="s">
        <v>6</v>
      </c>
      <c r="BH32">
        <v>0</v>
      </c>
      <c r="BI32">
        <v>1</v>
      </c>
      <c r="BJ32" t="s">
        <v>41</v>
      </c>
      <c r="BM32">
        <v>1003</v>
      </c>
      <c r="BN32">
        <v>0</v>
      </c>
      <c r="BO32" t="s">
        <v>38</v>
      </c>
      <c r="BP32">
        <v>1</v>
      </c>
      <c r="BQ32">
        <v>1</v>
      </c>
      <c r="BR32">
        <v>0</v>
      </c>
      <c r="BS32">
        <v>18.329999999999998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6</v>
      </c>
      <c r="BZ32">
        <v>76</v>
      </c>
      <c r="CA32">
        <v>38</v>
      </c>
      <c r="CB32" t="s">
        <v>6</v>
      </c>
      <c r="CE32">
        <v>0</v>
      </c>
      <c r="CF32">
        <v>0</v>
      </c>
      <c r="CG32">
        <v>0</v>
      </c>
      <c r="CM32">
        <v>0</v>
      </c>
      <c r="CN32" t="s">
        <v>42</v>
      </c>
      <c r="CO32">
        <v>0</v>
      </c>
      <c r="CP32">
        <f t="shared" si="28"/>
        <v>53126</v>
      </c>
      <c r="CQ32">
        <f t="shared" si="29"/>
        <v>0</v>
      </c>
      <c r="CR32">
        <f t="shared" si="30"/>
        <v>0</v>
      </c>
      <c r="CS32">
        <f t="shared" si="31"/>
        <v>0</v>
      </c>
      <c r="CT32">
        <f t="shared" si="32"/>
        <v>36839.445399999997</v>
      </c>
      <c r="CU32">
        <f t="shared" si="33"/>
        <v>0</v>
      </c>
      <c r="CV32">
        <f t="shared" si="33"/>
        <v>184.79999999999998</v>
      </c>
      <c r="CW32">
        <f t="shared" si="33"/>
        <v>0</v>
      </c>
      <c r="CX32">
        <f t="shared" si="33"/>
        <v>0</v>
      </c>
      <c r="CY32">
        <f>(S32+R32)*(BZ32/100)</f>
        <v>40375.760000000002</v>
      </c>
      <c r="CZ32">
        <f>(S32+R32)*(CA32/100)</f>
        <v>20187.88</v>
      </c>
      <c r="DC32" t="s">
        <v>6</v>
      </c>
      <c r="DD32" t="s">
        <v>6</v>
      </c>
      <c r="DE32" t="s">
        <v>6</v>
      </c>
      <c r="DF32" t="s">
        <v>6</v>
      </c>
      <c r="DG32" t="s">
        <v>43</v>
      </c>
      <c r="DH32" t="s">
        <v>6</v>
      </c>
      <c r="DI32" t="s">
        <v>43</v>
      </c>
      <c r="DJ32" t="s">
        <v>6</v>
      </c>
      <c r="DK32" t="s">
        <v>6</v>
      </c>
      <c r="DL32" t="s">
        <v>6</v>
      </c>
      <c r="DM32" t="s">
        <v>6</v>
      </c>
      <c r="DN32">
        <f>'2.Лок.смета.и.Акт в ЕР'!E75</f>
        <v>80</v>
      </c>
      <c r="DO32">
        <f>'2.Лок.смета.и.Акт в ЕР'!E76</f>
        <v>45</v>
      </c>
      <c r="DP32">
        <v>1</v>
      </c>
      <c r="DQ32">
        <v>1</v>
      </c>
      <c r="DU32">
        <v>1013</v>
      </c>
      <c r="DV32" t="s">
        <v>40</v>
      </c>
      <c r="DW32" t="str">
        <f>'2.Лок.смета.и.Акт в ЕР'!D72</f>
        <v>100 м3 грунта</v>
      </c>
      <c r="DX32">
        <v>1</v>
      </c>
      <c r="DZ32" t="s">
        <v>6</v>
      </c>
      <c r="EA32" t="s">
        <v>6</v>
      </c>
      <c r="EB32" t="s">
        <v>6</v>
      </c>
      <c r="EC32" t="s">
        <v>6</v>
      </c>
      <c r="EE32">
        <v>53008006</v>
      </c>
      <c r="EF32">
        <v>1</v>
      </c>
      <c r="EG32" t="s">
        <v>22</v>
      </c>
      <c r="EH32">
        <v>0</v>
      </c>
      <c r="EI32" t="s">
        <v>6</v>
      </c>
      <c r="EJ32">
        <v>1</v>
      </c>
      <c r="EK32">
        <v>1003</v>
      </c>
      <c r="EL32" t="s">
        <v>44</v>
      </c>
      <c r="EM32" t="s">
        <v>24</v>
      </c>
      <c r="EO32" t="s">
        <v>45</v>
      </c>
      <c r="EQ32">
        <v>131072</v>
      </c>
      <c r="ER32" s="77">
        <f>ES32+ET32+EV32</f>
        <v>1211.98</v>
      </c>
      <c r="ES32">
        <v>0</v>
      </c>
      <c r="ET32">
        <v>0</v>
      </c>
      <c r="EU32">
        <v>0</v>
      </c>
      <c r="EV32" s="77">
        <f>'2.Лок.смета.и.Акт в ЕР'!F74</f>
        <v>1211.98</v>
      </c>
      <c r="EW32">
        <f>'2.Лок.смета.и.Акт в ЕР'!E77</f>
        <v>154</v>
      </c>
      <c r="EX32">
        <v>0</v>
      </c>
      <c r="EY32">
        <v>0</v>
      </c>
      <c r="FQ32">
        <v>0</v>
      </c>
      <c r="FR32">
        <f t="shared" si="34"/>
        <v>0</v>
      </c>
      <c r="FS32">
        <v>0</v>
      </c>
      <c r="FX32">
        <v>80</v>
      </c>
      <c r="FY32">
        <v>45</v>
      </c>
      <c r="GA32" t="s">
        <v>6</v>
      </c>
      <c r="GD32">
        <v>1</v>
      </c>
      <c r="GF32">
        <v>2023641234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35"/>
        <v>0</v>
      </c>
      <c r="GM32">
        <f t="shared" si="36"/>
        <v>113690</v>
      </c>
      <c r="GN32">
        <f t="shared" si="37"/>
        <v>113690</v>
      </c>
      <c r="GO32">
        <f t="shared" si="38"/>
        <v>0</v>
      </c>
      <c r="GP32">
        <f t="shared" si="39"/>
        <v>0</v>
      </c>
      <c r="GR32">
        <v>0</v>
      </c>
      <c r="GS32">
        <v>3</v>
      </c>
      <c r="GT32">
        <v>0</v>
      </c>
      <c r="GU32" t="s">
        <v>6</v>
      </c>
      <c r="GV32">
        <f t="shared" si="40"/>
        <v>0</v>
      </c>
      <c r="GW32">
        <v>1010.2</v>
      </c>
      <c r="GX32">
        <f t="shared" si="41"/>
        <v>0</v>
      </c>
      <c r="HA32">
        <v>0</v>
      </c>
      <c r="HB32">
        <v>0</v>
      </c>
      <c r="HC32">
        <f t="shared" si="42"/>
        <v>0</v>
      </c>
      <c r="HE32" t="s">
        <v>6</v>
      </c>
      <c r="HF32" t="s">
        <v>6</v>
      </c>
      <c r="HM32" t="s">
        <v>6</v>
      </c>
      <c r="HN32" t="s">
        <v>6</v>
      </c>
      <c r="HO32" t="s">
        <v>6</v>
      </c>
      <c r="HP32" t="s">
        <v>6</v>
      </c>
      <c r="HQ32" t="s">
        <v>6</v>
      </c>
      <c r="IF32">
        <v>-1</v>
      </c>
      <c r="IK32">
        <v>0</v>
      </c>
      <c r="IL32" t="s">
        <v>209</v>
      </c>
      <c r="IM32">
        <v>1.4420999999999999</v>
      </c>
    </row>
    <row r="33" spans="1:240" x14ac:dyDescent="0.2">
      <c r="IF33">
        <v>-1</v>
      </c>
    </row>
    <row r="34" spans="1:240" x14ac:dyDescent="0.2">
      <c r="A34" s="3">
        <v>51</v>
      </c>
      <c r="B34" s="3">
        <f>B20</f>
        <v>1</v>
      </c>
      <c r="C34" s="3">
        <f>A20</f>
        <v>3</v>
      </c>
      <c r="D34" s="3">
        <f>ROW(A20)</f>
        <v>20</v>
      </c>
      <c r="E34" s="3"/>
      <c r="F34" s="3" t="str">
        <f>IF(F20&lt;&gt;"",F20,"")</f>
        <v>5.1.1.1</v>
      </c>
      <c r="G34" s="3" t="str">
        <f>IF(G20&lt;&gt;"",G20,"")</f>
        <v>Устройство котлована</v>
      </c>
      <c r="H34" s="3">
        <v>0</v>
      </c>
      <c r="I34" s="3"/>
      <c r="J34" s="3"/>
      <c r="K34" s="3"/>
      <c r="L34" s="3"/>
      <c r="M34" s="3"/>
      <c r="N34" s="3"/>
      <c r="O34" s="3">
        <f t="shared" ref="O34:T34" si="43">ROUND(AB34,0)</f>
        <v>29890</v>
      </c>
      <c r="P34" s="3">
        <f t="shared" si="43"/>
        <v>0</v>
      </c>
      <c r="Q34" s="3">
        <f t="shared" si="43"/>
        <v>27701</v>
      </c>
      <c r="R34" s="3">
        <f t="shared" si="43"/>
        <v>1304</v>
      </c>
      <c r="S34" s="3">
        <f t="shared" si="43"/>
        <v>2189</v>
      </c>
      <c r="T34" s="3">
        <f t="shared" si="43"/>
        <v>0</v>
      </c>
      <c r="U34" s="3">
        <f>AH34</f>
        <v>278.18263499999995</v>
      </c>
      <c r="V34" s="3">
        <f>AI34</f>
        <v>95.796950999999993</v>
      </c>
      <c r="W34" s="3">
        <f>ROUND(AJ34,0)</f>
        <v>0</v>
      </c>
      <c r="X34" s="3">
        <f>ROUND(AK34,0)</f>
        <v>3004</v>
      </c>
      <c r="Y34" s="3">
        <f>ROUND(AL34,0)</f>
        <v>1643</v>
      </c>
      <c r="Z34" s="3"/>
      <c r="AA34" s="3"/>
      <c r="AB34" s="3">
        <f>ROUND(SUMIF(AA24:AA32,"=62803415",O24:O32),0)</f>
        <v>29890</v>
      </c>
      <c r="AC34" s="3">
        <f>ROUND(SUMIF(AA24:AA32,"=62803415",P24:P32),0)</f>
        <v>0</v>
      </c>
      <c r="AD34" s="3">
        <f>ROUND(SUMIF(AA24:AA32,"=62803415",Q24:Q32),0)</f>
        <v>27701</v>
      </c>
      <c r="AE34" s="3">
        <f>ROUND(SUMIF(AA24:AA32,"=62803415",R24:R32),0)</f>
        <v>1304</v>
      </c>
      <c r="AF34" s="3">
        <f>ROUND(SUMIF(AA24:AA32,"=62803415",S24:S32),0)</f>
        <v>2189</v>
      </c>
      <c r="AG34" s="3">
        <f>ROUND(SUMIF(AA24:AA32,"=62803415",T24:T32),0)</f>
        <v>0</v>
      </c>
      <c r="AH34" s="3">
        <f>SUMIF(AA24:AA32,"=62803415",U24:U32)</f>
        <v>278.18263499999995</v>
      </c>
      <c r="AI34" s="3">
        <f>SUMIF(AA24:AA32,"=62803415",V24:V32)</f>
        <v>95.796950999999993</v>
      </c>
      <c r="AJ34" s="3">
        <f>ROUND(SUMIF(AA24:AA32,"=62803415",W24:W32),0)</f>
        <v>0</v>
      </c>
      <c r="AK34" s="3">
        <f>ROUND(SUMIF(AA24:AA32,"=62803415",X24:X32),0)</f>
        <v>3004</v>
      </c>
      <c r="AL34" s="3">
        <f>ROUND(SUMIF(AA24:AA32,"=62803415",Y24:Y32),0)</f>
        <v>1643</v>
      </c>
      <c r="AM34" s="3"/>
      <c r="AN34" s="3"/>
      <c r="AO34" s="3">
        <f t="shared" ref="AO34:BD34" si="44">ROUND(BX34,0)</f>
        <v>0</v>
      </c>
      <c r="AP34" s="3">
        <f t="shared" si="44"/>
        <v>0</v>
      </c>
      <c r="AQ34" s="3">
        <f t="shared" si="44"/>
        <v>0</v>
      </c>
      <c r="AR34" s="3">
        <f t="shared" si="44"/>
        <v>34537</v>
      </c>
      <c r="AS34" s="3">
        <f t="shared" si="44"/>
        <v>34537</v>
      </c>
      <c r="AT34" s="3">
        <f t="shared" si="44"/>
        <v>0</v>
      </c>
      <c r="AU34" s="3">
        <f t="shared" si="44"/>
        <v>0</v>
      </c>
      <c r="AV34" s="3">
        <f t="shared" si="44"/>
        <v>0</v>
      </c>
      <c r="AW34" s="3">
        <f t="shared" si="44"/>
        <v>0</v>
      </c>
      <c r="AX34" s="3">
        <f t="shared" si="44"/>
        <v>0</v>
      </c>
      <c r="AY34" s="3">
        <f t="shared" si="44"/>
        <v>0</v>
      </c>
      <c r="AZ34" s="3">
        <f t="shared" si="44"/>
        <v>0</v>
      </c>
      <c r="BA34" s="3">
        <f t="shared" si="44"/>
        <v>0</v>
      </c>
      <c r="BB34" s="3">
        <f t="shared" si="44"/>
        <v>0</v>
      </c>
      <c r="BC34" s="3">
        <f t="shared" si="44"/>
        <v>0</v>
      </c>
      <c r="BD34" s="3">
        <f t="shared" si="44"/>
        <v>16406</v>
      </c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>
        <f>ROUND(SUMIF(AA24:AA32,"=62803415",FQ24:FQ32),0)</f>
        <v>0</v>
      </c>
      <c r="BY34" s="3">
        <f>ROUND(SUMIF(AA24:AA32,"=62803415",FR24:FR32),0)</f>
        <v>0</v>
      </c>
      <c r="BZ34" s="3">
        <f>ROUND(SUMIF(AA24:AA32,"=62803415",GL24:GL32),0)</f>
        <v>0</v>
      </c>
      <c r="CA34" s="3">
        <f>ROUND(SUMIF(AA24:AA32,"=62803415",GM24:GM32),0)</f>
        <v>34537</v>
      </c>
      <c r="CB34" s="3">
        <f>ROUND(SUMIF(AA24:AA32,"=62803415",GN24:GN32),0)</f>
        <v>34537</v>
      </c>
      <c r="CC34" s="3">
        <f>ROUND(SUMIF(AA24:AA32,"=62803415",GO24:GO32),0)</f>
        <v>0</v>
      </c>
      <c r="CD34" s="3">
        <f>ROUND(SUMIF(AA24:AA32,"=62803415",GP24:GP32),0)</f>
        <v>0</v>
      </c>
      <c r="CE34" s="3">
        <f>AC34-BX34</f>
        <v>0</v>
      </c>
      <c r="CF34" s="3">
        <f>AC34-BY34</f>
        <v>0</v>
      </c>
      <c r="CG34" s="3">
        <f>BX34-BZ34</f>
        <v>0</v>
      </c>
      <c r="CH34" s="3">
        <f>AC34-BX34-BY34+BZ34</f>
        <v>0</v>
      </c>
      <c r="CI34" s="3">
        <f>BY34-BZ34</f>
        <v>0</v>
      </c>
      <c r="CJ34" s="3">
        <f>ROUND(SUMIF(AA24:AA32,"=62803415",GX24:GX32),0)</f>
        <v>0</v>
      </c>
      <c r="CK34" s="3">
        <f>ROUND(SUMIF(AA24:AA32,"=62803415",GY24:GY32),0)</f>
        <v>0</v>
      </c>
      <c r="CL34" s="3">
        <f>ROUND(SUMIF(AA24:AA32,"=62803415",GZ24:GZ32),0)</f>
        <v>0</v>
      </c>
      <c r="CM34" s="3">
        <f>ROUND(SUMIF(AA24:AA32,"=62803415",HD24:HD32),0)</f>
        <v>16406</v>
      </c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4">
        <f t="shared" ref="DG34:DL34" si="45">ROUND(DT34,0)</f>
        <v>244662</v>
      </c>
      <c r="DH34" s="4">
        <f t="shared" si="45"/>
        <v>0</v>
      </c>
      <c r="DI34" s="4">
        <f t="shared" si="45"/>
        <v>189207</v>
      </c>
      <c r="DJ34" s="4">
        <f t="shared" si="45"/>
        <v>23899</v>
      </c>
      <c r="DK34" s="4">
        <f t="shared" si="45"/>
        <v>55455</v>
      </c>
      <c r="DL34" s="4">
        <f t="shared" si="45"/>
        <v>0</v>
      </c>
      <c r="DM34" s="4">
        <f>DZ34</f>
        <v>278.18263499999995</v>
      </c>
      <c r="DN34" s="4">
        <f>EA34</f>
        <v>95.796950999999993</v>
      </c>
      <c r="DO34" s="4">
        <f>ROUND(EB34,0)</f>
        <v>0</v>
      </c>
      <c r="DP34" s="4">
        <f>ROUND(EC34,0)</f>
        <v>63981</v>
      </c>
      <c r="DQ34" s="4">
        <f>ROUND(ED34,0)</f>
        <v>31466</v>
      </c>
      <c r="DR34" s="4"/>
      <c r="DS34" s="4"/>
      <c r="DT34" s="4">
        <f>ROUND(SUMIF(AA24:AA32,"=62803416",O24:O32),0)</f>
        <v>244662</v>
      </c>
      <c r="DU34" s="4">
        <f>ROUND(SUMIF(AA24:AA32,"=62803416",P24:P32),0)</f>
        <v>0</v>
      </c>
      <c r="DV34" s="4">
        <f>ROUND(SUMIF(AA24:AA32,"=62803416",Q24:Q32),0)</f>
        <v>189207</v>
      </c>
      <c r="DW34" s="4">
        <f>ROUND(SUMIF(AA24:AA32,"=62803416",R24:R32),0)</f>
        <v>23899</v>
      </c>
      <c r="DX34" s="4">
        <f>ROUND(SUMIF(AA24:AA32,"=62803416",S24:S32),0)</f>
        <v>55455</v>
      </c>
      <c r="DY34" s="4">
        <f>ROUND(SUMIF(AA24:AA32,"=62803416",T24:T32),0)</f>
        <v>0</v>
      </c>
      <c r="DZ34" s="4">
        <f>SUMIF(AA24:AA32,"=62803416",U24:U32)</f>
        <v>278.18263499999995</v>
      </c>
      <c r="EA34" s="4">
        <f>SUMIF(AA24:AA32,"=62803416",V24:V32)</f>
        <v>95.796950999999993</v>
      </c>
      <c r="EB34" s="4">
        <f>ROUND(SUMIF(AA24:AA32,"=62803416",W24:W32),0)</f>
        <v>0</v>
      </c>
      <c r="EC34" s="4">
        <f>ROUND(SUMIF(AA24:AA32,"=62803416",X24:X32),0)</f>
        <v>63981</v>
      </c>
      <c r="ED34" s="4">
        <f>ROUND(SUMIF(AA24:AA32,"=62803416",Y24:Y32),0)</f>
        <v>31466</v>
      </c>
      <c r="EE34" s="4"/>
      <c r="EF34" s="4"/>
      <c r="EG34" s="4">
        <f t="shared" ref="EG34:EV34" si="46">ROUND(FP34,0)</f>
        <v>0</v>
      </c>
      <c r="EH34" s="4">
        <f t="shared" si="46"/>
        <v>0</v>
      </c>
      <c r="EI34" s="4">
        <f t="shared" si="46"/>
        <v>0</v>
      </c>
      <c r="EJ34" s="4">
        <f t="shared" si="46"/>
        <v>340109</v>
      </c>
      <c r="EK34" s="4">
        <f t="shared" si="46"/>
        <v>340109</v>
      </c>
      <c r="EL34" s="4">
        <f t="shared" si="46"/>
        <v>0</v>
      </c>
      <c r="EM34" s="4">
        <f t="shared" si="46"/>
        <v>0</v>
      </c>
      <c r="EN34" s="4">
        <f t="shared" si="46"/>
        <v>0</v>
      </c>
      <c r="EO34" s="4">
        <f t="shared" si="46"/>
        <v>0</v>
      </c>
      <c r="EP34" s="4">
        <f t="shared" si="46"/>
        <v>0</v>
      </c>
      <c r="EQ34" s="4">
        <f t="shared" si="46"/>
        <v>0</v>
      </c>
      <c r="ER34" s="4">
        <f t="shared" si="46"/>
        <v>0</v>
      </c>
      <c r="ES34" s="4">
        <f t="shared" si="46"/>
        <v>0</v>
      </c>
      <c r="ET34" s="4">
        <f t="shared" si="46"/>
        <v>0</v>
      </c>
      <c r="EU34" s="4">
        <f t="shared" si="46"/>
        <v>0</v>
      </c>
      <c r="EV34" s="4">
        <f t="shared" si="46"/>
        <v>116807</v>
      </c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>
        <f>ROUND(SUMIF(AA24:AA32,"=62803416",FQ24:FQ32),0)</f>
        <v>0</v>
      </c>
      <c r="FQ34" s="4">
        <f>ROUND(SUMIF(AA24:AA32,"=62803416",FR24:FR32),0)</f>
        <v>0</v>
      </c>
      <c r="FR34" s="4">
        <f>ROUND(SUMIF(AA24:AA32,"=62803416",GL24:GL32),0)</f>
        <v>0</v>
      </c>
      <c r="FS34" s="4">
        <f>ROUND(SUMIF(AA24:AA32,"=62803416",GM24:GM32),0)</f>
        <v>340109</v>
      </c>
      <c r="FT34" s="4">
        <f>ROUND(SUMIF(AA24:AA32,"=62803416",GN24:GN32),0)</f>
        <v>340109</v>
      </c>
      <c r="FU34" s="4">
        <f>ROUND(SUMIF(AA24:AA32,"=62803416",GO24:GO32),0)</f>
        <v>0</v>
      </c>
      <c r="FV34" s="4">
        <f>ROUND(SUMIF(AA24:AA32,"=62803416",GP24:GP32),0)</f>
        <v>0</v>
      </c>
      <c r="FW34" s="4">
        <f>DU34-FP34</f>
        <v>0</v>
      </c>
      <c r="FX34" s="4">
        <f>DU34-FQ34</f>
        <v>0</v>
      </c>
      <c r="FY34" s="4">
        <f>FP34-FR34</f>
        <v>0</v>
      </c>
      <c r="FZ34" s="4">
        <f>DU34-FP34-FQ34+FR34</f>
        <v>0</v>
      </c>
      <c r="GA34" s="4">
        <f>FQ34-FR34</f>
        <v>0</v>
      </c>
      <c r="GB34" s="4">
        <f>ROUND(SUMIF(AA24:AA32,"=62803416",GX24:GX32),0)</f>
        <v>0</v>
      </c>
      <c r="GC34" s="4">
        <f>ROUND(SUMIF(AA24:AA32,"=62803416",GY24:GY32),0)</f>
        <v>0</v>
      </c>
      <c r="GD34" s="4">
        <f>ROUND(SUMIF(AA24:AA32,"=62803416",GZ24:GZ32),0)</f>
        <v>0</v>
      </c>
      <c r="GE34" s="4">
        <f>ROUND(SUMIF(AA24:AA32,"=62803416",HD24:HD32),0)</f>
        <v>116807</v>
      </c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>
        <v>0</v>
      </c>
      <c r="IF34">
        <v>-1</v>
      </c>
    </row>
    <row r="35" spans="1:240" x14ac:dyDescent="0.2">
      <c r="IF35">
        <v>-1</v>
      </c>
    </row>
    <row r="36" spans="1:240" x14ac:dyDescent="0.2">
      <c r="A36" s="5">
        <v>50</v>
      </c>
      <c r="B36" s="5">
        <v>0</v>
      </c>
      <c r="C36" s="5">
        <v>0</v>
      </c>
      <c r="D36" s="5">
        <v>1</v>
      </c>
      <c r="E36" s="5">
        <v>201</v>
      </c>
      <c r="F36" s="5">
        <f>ROUND(Source!O34,O36)</f>
        <v>29890</v>
      </c>
      <c r="G36" s="5" t="s">
        <v>46</v>
      </c>
      <c r="H36" s="5" t="s">
        <v>47</v>
      </c>
      <c r="I36" s="5"/>
      <c r="J36" s="5"/>
      <c r="K36" s="5">
        <v>201</v>
      </c>
      <c r="L36" s="5">
        <v>1</v>
      </c>
      <c r="M36" s="5">
        <v>3</v>
      </c>
      <c r="N36" s="5" t="s">
        <v>6</v>
      </c>
      <c r="O36" s="5">
        <v>0</v>
      </c>
      <c r="P36" s="5">
        <f>ROUND(Source!DG34,O36)</f>
        <v>244662</v>
      </c>
      <c r="Q36" s="5"/>
      <c r="R36" s="5"/>
      <c r="S36" s="5"/>
      <c r="T36" s="5"/>
      <c r="U36" s="5"/>
      <c r="V36" s="5"/>
      <c r="W36" s="5">
        <v>29890</v>
      </c>
      <c r="X36" s="5">
        <v>1</v>
      </c>
      <c r="Y36" s="5">
        <v>29890</v>
      </c>
      <c r="Z36" s="5">
        <v>244662</v>
      </c>
      <c r="AA36" s="5">
        <v>1</v>
      </c>
      <c r="AB36" s="5">
        <v>244662</v>
      </c>
      <c r="IF36">
        <v>-1</v>
      </c>
    </row>
    <row r="37" spans="1:240" x14ac:dyDescent="0.2">
      <c r="A37" s="5">
        <v>50</v>
      </c>
      <c r="B37" s="5">
        <v>0</v>
      </c>
      <c r="C37" s="5">
        <v>0</v>
      </c>
      <c r="D37" s="5">
        <v>1</v>
      </c>
      <c r="E37" s="5">
        <v>202</v>
      </c>
      <c r="F37" s="5">
        <f>ROUND(Source!P34,O37)</f>
        <v>0</v>
      </c>
      <c r="G37" s="5" t="s">
        <v>48</v>
      </c>
      <c r="H37" s="5" t="s">
        <v>49</v>
      </c>
      <c r="I37" s="5"/>
      <c r="J37" s="5"/>
      <c r="K37" s="5">
        <v>202</v>
      </c>
      <c r="L37" s="5">
        <v>2</v>
      </c>
      <c r="M37" s="5">
        <v>3</v>
      </c>
      <c r="N37" s="5" t="s">
        <v>6</v>
      </c>
      <c r="O37" s="5">
        <v>0</v>
      </c>
      <c r="P37" s="5">
        <f>ROUND(Source!DH34,O37)</f>
        <v>0</v>
      </c>
      <c r="Q37" s="5"/>
      <c r="R37" s="5"/>
      <c r="S37" s="5"/>
      <c r="T37" s="5"/>
      <c r="U37" s="5"/>
      <c r="V37" s="5"/>
      <c r="W37" s="5">
        <v>0</v>
      </c>
      <c r="X37" s="5">
        <v>1</v>
      </c>
      <c r="Y37" s="5">
        <v>0</v>
      </c>
      <c r="Z37" s="5">
        <v>0</v>
      </c>
      <c r="AA37" s="5">
        <v>1</v>
      </c>
      <c r="AB37" s="5">
        <v>0</v>
      </c>
      <c r="IF37">
        <v>-1</v>
      </c>
    </row>
    <row r="38" spans="1:240" x14ac:dyDescent="0.2">
      <c r="A38" s="5">
        <v>50</v>
      </c>
      <c r="B38" s="5">
        <v>0</v>
      </c>
      <c r="C38" s="5">
        <v>0</v>
      </c>
      <c r="D38" s="5">
        <v>1</v>
      </c>
      <c r="E38" s="5">
        <v>222</v>
      </c>
      <c r="F38" s="5">
        <f>ROUND(Source!AO34,O38)</f>
        <v>0</v>
      </c>
      <c r="G38" s="5" t="s">
        <v>50</v>
      </c>
      <c r="H38" s="5" t="s">
        <v>51</v>
      </c>
      <c r="I38" s="5"/>
      <c r="J38" s="5"/>
      <c r="K38" s="5">
        <v>222</v>
      </c>
      <c r="L38" s="5">
        <v>3</v>
      </c>
      <c r="M38" s="5">
        <v>3</v>
      </c>
      <c r="N38" s="5" t="s">
        <v>6</v>
      </c>
      <c r="O38" s="5">
        <v>0</v>
      </c>
      <c r="P38" s="5">
        <f>ROUND(Source!EG34,O38)</f>
        <v>0</v>
      </c>
      <c r="Q38" s="5"/>
      <c r="R38" s="5"/>
      <c r="S38" s="5"/>
      <c r="T38" s="5"/>
      <c r="U38" s="5"/>
      <c r="V38" s="5"/>
      <c r="W38" s="5">
        <v>0</v>
      </c>
      <c r="X38" s="5">
        <v>1</v>
      </c>
      <c r="Y38" s="5">
        <v>0</v>
      </c>
      <c r="Z38" s="5">
        <v>0</v>
      </c>
      <c r="AA38" s="5">
        <v>1</v>
      </c>
      <c r="AB38" s="5">
        <v>0</v>
      </c>
      <c r="IF38">
        <v>-1</v>
      </c>
    </row>
    <row r="39" spans="1:240" x14ac:dyDescent="0.2">
      <c r="A39" s="5">
        <v>50</v>
      </c>
      <c r="B39" s="5">
        <v>0</v>
      </c>
      <c r="C39" s="5">
        <v>0</v>
      </c>
      <c r="D39" s="5">
        <v>1</v>
      </c>
      <c r="E39" s="5">
        <v>225</v>
      </c>
      <c r="F39" s="5">
        <f>ROUND(Source!AV34,O39)</f>
        <v>0</v>
      </c>
      <c r="G39" s="5" t="s">
        <v>52</v>
      </c>
      <c r="H39" s="5" t="s">
        <v>53</v>
      </c>
      <c r="I39" s="5"/>
      <c r="J39" s="5"/>
      <c r="K39" s="5">
        <v>225</v>
      </c>
      <c r="L39" s="5">
        <v>4</v>
      </c>
      <c r="M39" s="5">
        <v>3</v>
      </c>
      <c r="N39" s="5" t="s">
        <v>6</v>
      </c>
      <c r="O39" s="5">
        <v>0</v>
      </c>
      <c r="P39" s="5">
        <f>ROUND(Source!EN34,O39)</f>
        <v>0</v>
      </c>
      <c r="Q39" s="5"/>
      <c r="R39" s="5"/>
      <c r="S39" s="5"/>
      <c r="T39" s="5"/>
      <c r="U39" s="5"/>
      <c r="V39" s="5"/>
      <c r="W39" s="5">
        <v>0</v>
      </c>
      <c r="X39" s="5">
        <v>1</v>
      </c>
      <c r="Y39" s="5">
        <v>0</v>
      </c>
      <c r="Z39" s="5">
        <v>0</v>
      </c>
      <c r="AA39" s="5">
        <v>1</v>
      </c>
      <c r="AB39" s="5">
        <v>0</v>
      </c>
      <c r="IF39">
        <v>-1</v>
      </c>
    </row>
    <row r="40" spans="1:240" x14ac:dyDescent="0.2">
      <c r="A40" s="5">
        <v>50</v>
      </c>
      <c r="B40" s="5">
        <v>0</v>
      </c>
      <c r="C40" s="5">
        <v>0</v>
      </c>
      <c r="D40" s="5">
        <v>1</v>
      </c>
      <c r="E40" s="5">
        <v>226</v>
      </c>
      <c r="F40" s="5">
        <f>ROUND(Source!AW34,O40)</f>
        <v>0</v>
      </c>
      <c r="G40" s="5" t="s">
        <v>54</v>
      </c>
      <c r="H40" s="5" t="s">
        <v>55</v>
      </c>
      <c r="I40" s="5"/>
      <c r="J40" s="5"/>
      <c r="K40" s="5">
        <v>226</v>
      </c>
      <c r="L40" s="5">
        <v>5</v>
      </c>
      <c r="M40" s="5">
        <v>3</v>
      </c>
      <c r="N40" s="5" t="s">
        <v>6</v>
      </c>
      <c r="O40" s="5">
        <v>0</v>
      </c>
      <c r="P40" s="5">
        <f>ROUND(Source!EO34,O40)</f>
        <v>0</v>
      </c>
      <c r="Q40" s="5"/>
      <c r="R40" s="5"/>
      <c r="S40" s="5"/>
      <c r="T40" s="5"/>
      <c r="U40" s="5"/>
      <c r="V40" s="5"/>
      <c r="W40" s="5">
        <v>0</v>
      </c>
      <c r="X40" s="5">
        <v>1</v>
      </c>
      <c r="Y40" s="5">
        <v>0</v>
      </c>
      <c r="Z40" s="5">
        <v>0</v>
      </c>
      <c r="AA40" s="5">
        <v>1</v>
      </c>
      <c r="AB40" s="5">
        <v>0</v>
      </c>
      <c r="IF40">
        <v>-1</v>
      </c>
    </row>
    <row r="41" spans="1:240" x14ac:dyDescent="0.2">
      <c r="A41" s="5">
        <v>50</v>
      </c>
      <c r="B41" s="5">
        <v>0</v>
      </c>
      <c r="C41" s="5">
        <v>0</v>
      </c>
      <c r="D41" s="5">
        <v>1</v>
      </c>
      <c r="E41" s="5">
        <v>227</v>
      </c>
      <c r="F41" s="5">
        <f>ROUND(Source!AX34,O41)</f>
        <v>0</v>
      </c>
      <c r="G41" s="5" t="s">
        <v>56</v>
      </c>
      <c r="H41" s="5" t="s">
        <v>57</v>
      </c>
      <c r="I41" s="5"/>
      <c r="J41" s="5"/>
      <c r="K41" s="5">
        <v>227</v>
      </c>
      <c r="L41" s="5">
        <v>6</v>
      </c>
      <c r="M41" s="5">
        <v>3</v>
      </c>
      <c r="N41" s="5" t="s">
        <v>6</v>
      </c>
      <c r="O41" s="5">
        <v>0</v>
      </c>
      <c r="P41" s="5">
        <f>ROUND(Source!EP34,O41)</f>
        <v>0</v>
      </c>
      <c r="Q41" s="5"/>
      <c r="R41" s="5"/>
      <c r="S41" s="5"/>
      <c r="T41" s="5"/>
      <c r="U41" s="5"/>
      <c r="V41" s="5"/>
      <c r="W41" s="5">
        <v>0</v>
      </c>
      <c r="X41" s="5">
        <v>1</v>
      </c>
      <c r="Y41" s="5">
        <v>0</v>
      </c>
      <c r="Z41" s="5">
        <v>0</v>
      </c>
      <c r="AA41" s="5">
        <v>1</v>
      </c>
      <c r="AB41" s="5">
        <v>0</v>
      </c>
      <c r="IF41">
        <v>-1</v>
      </c>
    </row>
    <row r="42" spans="1:240" x14ac:dyDescent="0.2">
      <c r="A42" s="5">
        <v>50</v>
      </c>
      <c r="B42" s="5">
        <v>0</v>
      </c>
      <c r="C42" s="5">
        <v>0</v>
      </c>
      <c r="D42" s="5">
        <v>1</v>
      </c>
      <c r="E42" s="5">
        <v>228</v>
      </c>
      <c r="F42" s="5">
        <f>ROUND(Source!AY34,O42)</f>
        <v>0</v>
      </c>
      <c r="G42" s="5" t="s">
        <v>58</v>
      </c>
      <c r="H42" s="5" t="s">
        <v>59</v>
      </c>
      <c r="I42" s="5"/>
      <c r="J42" s="5"/>
      <c r="K42" s="5">
        <v>228</v>
      </c>
      <c r="L42" s="5">
        <v>7</v>
      </c>
      <c r="M42" s="5">
        <v>3</v>
      </c>
      <c r="N42" s="5" t="s">
        <v>6</v>
      </c>
      <c r="O42" s="5">
        <v>0</v>
      </c>
      <c r="P42" s="5">
        <f>ROUND(Source!EQ34,O42)</f>
        <v>0</v>
      </c>
      <c r="Q42" s="5"/>
      <c r="R42" s="5"/>
      <c r="S42" s="5"/>
      <c r="T42" s="5"/>
      <c r="U42" s="5"/>
      <c r="V42" s="5"/>
      <c r="W42" s="5">
        <v>0</v>
      </c>
      <c r="X42" s="5">
        <v>1</v>
      </c>
      <c r="Y42" s="5">
        <v>0</v>
      </c>
      <c r="Z42" s="5">
        <v>0</v>
      </c>
      <c r="AA42" s="5">
        <v>1</v>
      </c>
      <c r="AB42" s="5">
        <v>0</v>
      </c>
      <c r="IF42">
        <v>-1</v>
      </c>
    </row>
    <row r="43" spans="1:240" x14ac:dyDescent="0.2">
      <c r="A43" s="5">
        <v>50</v>
      </c>
      <c r="B43" s="5">
        <v>0</v>
      </c>
      <c r="C43" s="5">
        <v>0</v>
      </c>
      <c r="D43" s="5">
        <v>1</v>
      </c>
      <c r="E43" s="5">
        <v>216</v>
      </c>
      <c r="F43" s="5">
        <f>ROUND(Source!AP34,O43)</f>
        <v>0</v>
      </c>
      <c r="G43" s="5" t="s">
        <v>60</v>
      </c>
      <c r="H43" s="5" t="s">
        <v>61</v>
      </c>
      <c r="I43" s="5"/>
      <c r="J43" s="5"/>
      <c r="K43" s="5">
        <v>216</v>
      </c>
      <c r="L43" s="5">
        <v>8</v>
      </c>
      <c r="M43" s="5">
        <v>3</v>
      </c>
      <c r="N43" s="5" t="s">
        <v>6</v>
      </c>
      <c r="O43" s="5">
        <v>0</v>
      </c>
      <c r="P43" s="5">
        <f>ROUND(Source!EH34,O43)</f>
        <v>0</v>
      </c>
      <c r="Q43" s="5"/>
      <c r="R43" s="5"/>
      <c r="S43" s="5"/>
      <c r="T43" s="5"/>
      <c r="U43" s="5"/>
      <c r="V43" s="5"/>
      <c r="W43" s="5">
        <v>0</v>
      </c>
      <c r="X43" s="5">
        <v>1</v>
      </c>
      <c r="Y43" s="5">
        <v>0</v>
      </c>
      <c r="Z43" s="5">
        <v>0</v>
      </c>
      <c r="AA43" s="5">
        <v>1</v>
      </c>
      <c r="AB43" s="5">
        <v>0</v>
      </c>
      <c r="IF43">
        <v>-1</v>
      </c>
    </row>
    <row r="44" spans="1:240" x14ac:dyDescent="0.2">
      <c r="A44" s="5">
        <v>50</v>
      </c>
      <c r="B44" s="5">
        <v>0</v>
      </c>
      <c r="C44" s="5">
        <v>0</v>
      </c>
      <c r="D44" s="5">
        <v>1</v>
      </c>
      <c r="E44" s="5">
        <v>223</v>
      </c>
      <c r="F44" s="5">
        <f>ROUND(Source!AQ34,O44)</f>
        <v>0</v>
      </c>
      <c r="G44" s="5" t="s">
        <v>62</v>
      </c>
      <c r="H44" s="5" t="s">
        <v>63</v>
      </c>
      <c r="I44" s="5"/>
      <c r="J44" s="5"/>
      <c r="K44" s="5">
        <v>223</v>
      </c>
      <c r="L44" s="5">
        <v>9</v>
      </c>
      <c r="M44" s="5">
        <v>3</v>
      </c>
      <c r="N44" s="5" t="s">
        <v>6</v>
      </c>
      <c r="O44" s="5">
        <v>0</v>
      </c>
      <c r="P44" s="5">
        <f>ROUND(Source!EI34,O44)</f>
        <v>0</v>
      </c>
      <c r="Q44" s="5"/>
      <c r="R44" s="5"/>
      <c r="S44" s="5"/>
      <c r="T44" s="5"/>
      <c r="U44" s="5"/>
      <c r="V44" s="5"/>
      <c r="W44" s="5">
        <v>0</v>
      </c>
      <c r="X44" s="5">
        <v>1</v>
      </c>
      <c r="Y44" s="5">
        <v>0</v>
      </c>
      <c r="Z44" s="5">
        <v>0</v>
      </c>
      <c r="AA44" s="5">
        <v>1</v>
      </c>
      <c r="AB44" s="5">
        <v>0</v>
      </c>
      <c r="IF44">
        <v>-1</v>
      </c>
    </row>
    <row r="45" spans="1:240" x14ac:dyDescent="0.2">
      <c r="A45" s="5">
        <v>50</v>
      </c>
      <c r="B45" s="5">
        <v>0</v>
      </c>
      <c r="C45" s="5">
        <v>0</v>
      </c>
      <c r="D45" s="5">
        <v>1</v>
      </c>
      <c r="E45" s="5">
        <v>229</v>
      </c>
      <c r="F45" s="5">
        <f>ROUND(Source!AZ34,O45)</f>
        <v>0</v>
      </c>
      <c r="G45" s="5" t="s">
        <v>64</v>
      </c>
      <c r="H45" s="5" t="s">
        <v>65</v>
      </c>
      <c r="I45" s="5"/>
      <c r="J45" s="5"/>
      <c r="K45" s="5">
        <v>229</v>
      </c>
      <c r="L45" s="5">
        <v>10</v>
      </c>
      <c r="M45" s="5">
        <v>3</v>
      </c>
      <c r="N45" s="5" t="s">
        <v>6</v>
      </c>
      <c r="O45" s="5">
        <v>0</v>
      </c>
      <c r="P45" s="5">
        <f>ROUND(Source!ER34,O45)</f>
        <v>0</v>
      </c>
      <c r="Q45" s="5"/>
      <c r="R45" s="5"/>
      <c r="S45" s="5"/>
      <c r="T45" s="5"/>
      <c r="U45" s="5"/>
      <c r="V45" s="5"/>
      <c r="W45" s="5">
        <v>0</v>
      </c>
      <c r="X45" s="5">
        <v>1</v>
      </c>
      <c r="Y45" s="5">
        <v>0</v>
      </c>
      <c r="Z45" s="5">
        <v>0</v>
      </c>
      <c r="AA45" s="5">
        <v>1</v>
      </c>
      <c r="AB45" s="5">
        <v>0</v>
      </c>
      <c r="IF45">
        <v>-1</v>
      </c>
    </row>
    <row r="46" spans="1:240" x14ac:dyDescent="0.2">
      <c r="A46" s="5">
        <v>50</v>
      </c>
      <c r="B46" s="5">
        <v>0</v>
      </c>
      <c r="C46" s="5">
        <v>0</v>
      </c>
      <c r="D46" s="5">
        <v>1</v>
      </c>
      <c r="E46" s="5">
        <v>203</v>
      </c>
      <c r="F46" s="5">
        <f>ROUND(Source!Q34,O46)</f>
        <v>27701</v>
      </c>
      <c r="G46" s="5" t="s">
        <v>66</v>
      </c>
      <c r="H46" s="5" t="s">
        <v>67</v>
      </c>
      <c r="I46" s="5"/>
      <c r="J46" s="5"/>
      <c r="K46" s="5">
        <v>203</v>
      </c>
      <c r="L46" s="5">
        <v>11</v>
      </c>
      <c r="M46" s="5">
        <v>3</v>
      </c>
      <c r="N46" s="5" t="s">
        <v>6</v>
      </c>
      <c r="O46" s="5">
        <v>0</v>
      </c>
      <c r="P46" s="5">
        <f>ROUND(Source!DI34,O46)</f>
        <v>189207</v>
      </c>
      <c r="Q46" s="5"/>
      <c r="R46" s="5"/>
      <c r="S46" s="5"/>
      <c r="T46" s="5"/>
      <c r="U46" s="5"/>
      <c r="V46" s="5"/>
      <c r="W46" s="5">
        <v>27701</v>
      </c>
      <c r="X46" s="5">
        <v>1</v>
      </c>
      <c r="Y46" s="5">
        <v>27701</v>
      </c>
      <c r="Z46" s="5">
        <v>189207</v>
      </c>
      <c r="AA46" s="5">
        <v>1</v>
      </c>
      <c r="AB46" s="5">
        <v>189207</v>
      </c>
      <c r="IF46">
        <v>-1</v>
      </c>
    </row>
    <row r="47" spans="1:240" x14ac:dyDescent="0.2">
      <c r="A47" s="5">
        <v>50</v>
      </c>
      <c r="B47" s="5">
        <v>0</v>
      </c>
      <c r="C47" s="5">
        <v>0</v>
      </c>
      <c r="D47" s="5">
        <v>1</v>
      </c>
      <c r="E47" s="5">
        <v>231</v>
      </c>
      <c r="F47" s="5">
        <f>ROUND(Source!BB34,O47)</f>
        <v>0</v>
      </c>
      <c r="G47" s="5" t="s">
        <v>68</v>
      </c>
      <c r="H47" s="5" t="s">
        <v>69</v>
      </c>
      <c r="I47" s="5"/>
      <c r="J47" s="5"/>
      <c r="K47" s="5">
        <v>231</v>
      </c>
      <c r="L47" s="5">
        <v>12</v>
      </c>
      <c r="M47" s="5">
        <v>3</v>
      </c>
      <c r="N47" s="5" t="s">
        <v>6</v>
      </c>
      <c r="O47" s="5">
        <v>0</v>
      </c>
      <c r="P47" s="5">
        <f>ROUND(Source!ET34,O47)</f>
        <v>0</v>
      </c>
      <c r="Q47" s="5"/>
      <c r="R47" s="5"/>
      <c r="S47" s="5"/>
      <c r="T47" s="5"/>
      <c r="U47" s="5"/>
      <c r="V47" s="5"/>
      <c r="W47" s="5">
        <v>0</v>
      </c>
      <c r="X47" s="5">
        <v>1</v>
      </c>
      <c r="Y47" s="5">
        <v>0</v>
      </c>
      <c r="Z47" s="5">
        <v>0</v>
      </c>
      <c r="AA47" s="5">
        <v>1</v>
      </c>
      <c r="AB47" s="5">
        <v>0</v>
      </c>
      <c r="IF47">
        <v>-1</v>
      </c>
    </row>
    <row r="48" spans="1:240" x14ac:dyDescent="0.2">
      <c r="A48" s="5">
        <v>50</v>
      </c>
      <c r="B48" s="5">
        <v>0</v>
      </c>
      <c r="C48" s="5">
        <v>0</v>
      </c>
      <c r="D48" s="5">
        <v>1</v>
      </c>
      <c r="E48" s="5">
        <v>204</v>
      </c>
      <c r="F48" s="5">
        <f>ROUND(Source!R34,O48)</f>
        <v>1304</v>
      </c>
      <c r="G48" s="5" t="s">
        <v>70</v>
      </c>
      <c r="H48" s="5" t="s">
        <v>71</v>
      </c>
      <c r="I48" s="5"/>
      <c r="J48" s="5"/>
      <c r="K48" s="5">
        <v>204</v>
      </c>
      <c r="L48" s="5">
        <v>13</v>
      </c>
      <c r="M48" s="5">
        <v>3</v>
      </c>
      <c r="N48" s="5" t="s">
        <v>6</v>
      </c>
      <c r="O48" s="5">
        <v>0</v>
      </c>
      <c r="P48" s="5">
        <f>ROUND(Source!DJ34,O48)</f>
        <v>23899</v>
      </c>
      <c r="Q48" s="5"/>
      <c r="R48" s="5"/>
      <c r="S48" s="5"/>
      <c r="T48" s="5"/>
      <c r="U48" s="5"/>
      <c r="V48" s="5"/>
      <c r="W48" s="5">
        <v>1304</v>
      </c>
      <c r="X48" s="5">
        <v>1</v>
      </c>
      <c r="Y48" s="5">
        <v>1304</v>
      </c>
      <c r="Z48" s="5">
        <v>23899</v>
      </c>
      <c r="AA48" s="5">
        <v>1</v>
      </c>
      <c r="AB48" s="5">
        <v>23899</v>
      </c>
      <c r="IF48">
        <v>-1</v>
      </c>
    </row>
    <row r="49" spans="1:240" x14ac:dyDescent="0.2">
      <c r="A49" s="5">
        <v>50</v>
      </c>
      <c r="B49" s="5">
        <v>0</v>
      </c>
      <c r="C49" s="5">
        <v>0</v>
      </c>
      <c r="D49" s="5">
        <v>1</v>
      </c>
      <c r="E49" s="5">
        <v>205</v>
      </c>
      <c r="F49" s="5">
        <f>ROUND(Source!S34,O49)</f>
        <v>2189</v>
      </c>
      <c r="G49" s="5" t="s">
        <v>72</v>
      </c>
      <c r="H49" s="5" t="s">
        <v>73</v>
      </c>
      <c r="I49" s="5"/>
      <c r="J49" s="5"/>
      <c r="K49" s="5">
        <v>205</v>
      </c>
      <c r="L49" s="5">
        <v>14</v>
      </c>
      <c r="M49" s="5">
        <v>3</v>
      </c>
      <c r="N49" s="5" t="s">
        <v>6</v>
      </c>
      <c r="O49" s="5">
        <v>0</v>
      </c>
      <c r="P49" s="5">
        <f>ROUND(Source!DK34,O49)</f>
        <v>55455</v>
      </c>
      <c r="Q49" s="5"/>
      <c r="R49" s="5"/>
      <c r="S49" s="5"/>
      <c r="T49" s="5"/>
      <c r="U49" s="5"/>
      <c r="V49" s="5"/>
      <c r="W49" s="5">
        <v>2189</v>
      </c>
      <c r="X49" s="5">
        <v>1</v>
      </c>
      <c r="Y49" s="5">
        <v>2189</v>
      </c>
      <c r="Z49" s="5">
        <v>55455</v>
      </c>
      <c r="AA49" s="5">
        <v>1</v>
      </c>
      <c r="AB49" s="5">
        <v>55455</v>
      </c>
      <c r="IF49">
        <v>-1</v>
      </c>
    </row>
    <row r="50" spans="1:240" x14ac:dyDescent="0.2">
      <c r="A50" s="5">
        <v>50</v>
      </c>
      <c r="B50" s="5">
        <v>0</v>
      </c>
      <c r="C50" s="5">
        <v>0</v>
      </c>
      <c r="D50" s="5">
        <v>1</v>
      </c>
      <c r="E50" s="5">
        <v>232</v>
      </c>
      <c r="F50" s="5">
        <f>ROUND(Source!BC34,O50)</f>
        <v>0</v>
      </c>
      <c r="G50" s="5" t="s">
        <v>74</v>
      </c>
      <c r="H50" s="5" t="s">
        <v>75</v>
      </c>
      <c r="I50" s="5"/>
      <c r="J50" s="5"/>
      <c r="K50" s="5">
        <v>232</v>
      </c>
      <c r="L50" s="5">
        <v>15</v>
      </c>
      <c r="M50" s="5">
        <v>3</v>
      </c>
      <c r="N50" s="5" t="s">
        <v>6</v>
      </c>
      <c r="O50" s="5">
        <v>0</v>
      </c>
      <c r="P50" s="5">
        <f>ROUND(Source!EU34,O50)</f>
        <v>0</v>
      </c>
      <c r="Q50" s="5"/>
      <c r="R50" s="5"/>
      <c r="S50" s="5"/>
      <c r="T50" s="5"/>
      <c r="U50" s="5"/>
      <c r="V50" s="5"/>
      <c r="W50" s="5">
        <v>0</v>
      </c>
      <c r="X50" s="5">
        <v>1</v>
      </c>
      <c r="Y50" s="5">
        <v>0</v>
      </c>
      <c r="Z50" s="5">
        <v>0</v>
      </c>
      <c r="AA50" s="5">
        <v>1</v>
      </c>
      <c r="AB50" s="5">
        <v>0</v>
      </c>
      <c r="IF50">
        <v>-1</v>
      </c>
    </row>
    <row r="51" spans="1:240" x14ac:dyDescent="0.2">
      <c r="A51" s="5">
        <v>50</v>
      </c>
      <c r="B51" s="5">
        <v>0</v>
      </c>
      <c r="C51" s="5">
        <v>0</v>
      </c>
      <c r="D51" s="5">
        <v>1</v>
      </c>
      <c r="E51" s="5">
        <v>214</v>
      </c>
      <c r="F51" s="5">
        <f>ROUND(Source!AS34,O51)</f>
        <v>34537</v>
      </c>
      <c r="G51" s="5" t="s">
        <v>76</v>
      </c>
      <c r="H51" s="5" t="s">
        <v>77</v>
      </c>
      <c r="I51" s="5"/>
      <c r="J51" s="5"/>
      <c r="K51" s="5">
        <v>214</v>
      </c>
      <c r="L51" s="5">
        <v>16</v>
      </c>
      <c r="M51" s="5">
        <v>3</v>
      </c>
      <c r="N51" s="5" t="s">
        <v>6</v>
      </c>
      <c r="O51" s="5">
        <v>0</v>
      </c>
      <c r="P51" s="5">
        <f>ROUND(Source!EK34,O51)</f>
        <v>340109</v>
      </c>
      <c r="Q51" s="5"/>
      <c r="R51" s="5"/>
      <c r="S51" s="5"/>
      <c r="T51" s="5"/>
      <c r="U51" s="5"/>
      <c r="V51" s="5"/>
      <c r="W51" s="5">
        <v>34537</v>
      </c>
      <c r="X51" s="5">
        <v>1</v>
      </c>
      <c r="Y51" s="5">
        <v>34537</v>
      </c>
      <c r="Z51" s="5">
        <v>340109</v>
      </c>
      <c r="AA51" s="5">
        <v>1</v>
      </c>
      <c r="AB51" s="5">
        <v>340109</v>
      </c>
      <c r="IF51">
        <v>-1</v>
      </c>
    </row>
    <row r="52" spans="1:240" x14ac:dyDescent="0.2">
      <c r="A52" s="5">
        <v>50</v>
      </c>
      <c r="B52" s="5">
        <v>0</v>
      </c>
      <c r="C52" s="5">
        <v>0</v>
      </c>
      <c r="D52" s="5">
        <v>1</v>
      </c>
      <c r="E52" s="5">
        <v>215</v>
      </c>
      <c r="F52" s="5">
        <f>ROUND(Source!AT34,O52)</f>
        <v>0</v>
      </c>
      <c r="G52" s="5" t="s">
        <v>78</v>
      </c>
      <c r="H52" s="5" t="s">
        <v>79</v>
      </c>
      <c r="I52" s="5"/>
      <c r="J52" s="5"/>
      <c r="K52" s="5">
        <v>215</v>
      </c>
      <c r="L52" s="5">
        <v>17</v>
      </c>
      <c r="M52" s="5">
        <v>3</v>
      </c>
      <c r="N52" s="5" t="s">
        <v>6</v>
      </c>
      <c r="O52" s="5">
        <v>0</v>
      </c>
      <c r="P52" s="5">
        <f>ROUND(Source!EL34,O52)</f>
        <v>0</v>
      </c>
      <c r="Q52" s="5"/>
      <c r="R52" s="5"/>
      <c r="S52" s="5"/>
      <c r="T52" s="5"/>
      <c r="U52" s="5"/>
      <c r="V52" s="5"/>
      <c r="W52" s="5">
        <v>0</v>
      </c>
      <c r="X52" s="5">
        <v>1</v>
      </c>
      <c r="Y52" s="5">
        <v>0</v>
      </c>
      <c r="Z52" s="5">
        <v>0</v>
      </c>
      <c r="AA52" s="5">
        <v>1</v>
      </c>
      <c r="AB52" s="5">
        <v>0</v>
      </c>
      <c r="IF52">
        <v>-1</v>
      </c>
    </row>
    <row r="53" spans="1:240" x14ac:dyDescent="0.2">
      <c r="A53" s="5">
        <v>50</v>
      </c>
      <c r="B53" s="5">
        <v>0</v>
      </c>
      <c r="C53" s="5">
        <v>0</v>
      </c>
      <c r="D53" s="5">
        <v>1</v>
      </c>
      <c r="E53" s="5">
        <v>217</v>
      </c>
      <c r="F53" s="5">
        <f>ROUND(Source!AU34,O53)</f>
        <v>0</v>
      </c>
      <c r="G53" s="5" t="s">
        <v>80</v>
      </c>
      <c r="H53" s="5" t="s">
        <v>81</v>
      </c>
      <c r="I53" s="5"/>
      <c r="J53" s="5"/>
      <c r="K53" s="5">
        <v>217</v>
      </c>
      <c r="L53" s="5">
        <v>18</v>
      </c>
      <c r="M53" s="5">
        <v>3</v>
      </c>
      <c r="N53" s="5" t="s">
        <v>6</v>
      </c>
      <c r="O53" s="5">
        <v>0</v>
      </c>
      <c r="P53" s="5">
        <f>ROUND(Source!EM34,O53)</f>
        <v>0</v>
      </c>
      <c r="Q53" s="5"/>
      <c r="R53" s="5"/>
      <c r="S53" s="5"/>
      <c r="T53" s="5"/>
      <c r="U53" s="5"/>
      <c r="V53" s="5"/>
      <c r="W53" s="5">
        <v>0</v>
      </c>
      <c r="X53" s="5">
        <v>1</v>
      </c>
      <c r="Y53" s="5">
        <v>0</v>
      </c>
      <c r="Z53" s="5">
        <v>0</v>
      </c>
      <c r="AA53" s="5">
        <v>1</v>
      </c>
      <c r="AB53" s="5">
        <v>0</v>
      </c>
      <c r="IF53">
        <v>-1</v>
      </c>
    </row>
    <row r="54" spans="1:240" x14ac:dyDescent="0.2">
      <c r="A54" s="5">
        <v>50</v>
      </c>
      <c r="B54" s="5">
        <v>0</v>
      </c>
      <c r="C54" s="5">
        <v>0</v>
      </c>
      <c r="D54" s="5">
        <v>1</v>
      </c>
      <c r="E54" s="5">
        <v>230</v>
      </c>
      <c r="F54" s="5">
        <f>ROUND(Source!BA34,O54)</f>
        <v>0</v>
      </c>
      <c r="G54" s="5" t="s">
        <v>82</v>
      </c>
      <c r="H54" s="5" t="s">
        <v>83</v>
      </c>
      <c r="I54" s="5"/>
      <c r="J54" s="5"/>
      <c r="K54" s="5">
        <v>230</v>
      </c>
      <c r="L54" s="5">
        <v>19</v>
      </c>
      <c r="M54" s="5">
        <v>3</v>
      </c>
      <c r="N54" s="5" t="s">
        <v>6</v>
      </c>
      <c r="O54" s="5">
        <v>0</v>
      </c>
      <c r="P54" s="5">
        <f>ROUND(Source!ES34,O54)</f>
        <v>0</v>
      </c>
      <c r="Q54" s="5"/>
      <c r="R54" s="5"/>
      <c r="S54" s="5"/>
      <c r="T54" s="5"/>
      <c r="U54" s="5"/>
      <c r="V54" s="5"/>
      <c r="W54" s="5">
        <v>0</v>
      </c>
      <c r="X54" s="5">
        <v>1</v>
      </c>
      <c r="Y54" s="5">
        <v>0</v>
      </c>
      <c r="Z54" s="5">
        <v>0</v>
      </c>
      <c r="AA54" s="5">
        <v>1</v>
      </c>
      <c r="AB54" s="5">
        <v>0</v>
      </c>
      <c r="IF54">
        <v>-1</v>
      </c>
    </row>
    <row r="55" spans="1:240" x14ac:dyDescent="0.2">
      <c r="A55" s="5">
        <v>50</v>
      </c>
      <c r="B55" s="5">
        <v>0</v>
      </c>
      <c r="C55" s="5">
        <v>0</v>
      </c>
      <c r="D55" s="5">
        <v>1</v>
      </c>
      <c r="E55" s="5">
        <v>206</v>
      </c>
      <c r="F55" s="5">
        <f>ROUND(Source!T34,O55)</f>
        <v>0</v>
      </c>
      <c r="G55" s="5" t="s">
        <v>84</v>
      </c>
      <c r="H55" s="5" t="s">
        <v>85</v>
      </c>
      <c r="I55" s="5"/>
      <c r="J55" s="5"/>
      <c r="K55" s="5">
        <v>206</v>
      </c>
      <c r="L55" s="5">
        <v>20</v>
      </c>
      <c r="M55" s="5">
        <v>3</v>
      </c>
      <c r="N55" s="5" t="s">
        <v>6</v>
      </c>
      <c r="O55" s="5">
        <v>0</v>
      </c>
      <c r="P55" s="5">
        <f>ROUND(Source!DL34,O55)</f>
        <v>0</v>
      </c>
      <c r="Q55" s="5"/>
      <c r="R55" s="5"/>
      <c r="S55" s="5"/>
      <c r="T55" s="5"/>
      <c r="U55" s="5"/>
      <c r="V55" s="5"/>
      <c r="W55" s="5">
        <v>0</v>
      </c>
      <c r="X55" s="5">
        <v>1</v>
      </c>
      <c r="Y55" s="5">
        <v>0</v>
      </c>
      <c r="Z55" s="5">
        <v>0</v>
      </c>
      <c r="AA55" s="5">
        <v>1</v>
      </c>
      <c r="AB55" s="5">
        <v>0</v>
      </c>
      <c r="IF55">
        <v>-1</v>
      </c>
    </row>
    <row r="56" spans="1:240" x14ac:dyDescent="0.2">
      <c r="A56" s="5">
        <v>50</v>
      </c>
      <c r="B56" s="5">
        <v>0</v>
      </c>
      <c r="C56" s="5">
        <v>0</v>
      </c>
      <c r="D56" s="5">
        <v>1</v>
      </c>
      <c r="E56" s="5">
        <v>207</v>
      </c>
      <c r="F56" s="5">
        <f>Source!U34</f>
        <v>278.18263499999995</v>
      </c>
      <c r="G56" s="5" t="s">
        <v>86</v>
      </c>
      <c r="H56" s="5" t="s">
        <v>87</v>
      </c>
      <c r="I56" s="5"/>
      <c r="J56" s="5"/>
      <c r="K56" s="5">
        <v>207</v>
      </c>
      <c r="L56" s="5">
        <v>21</v>
      </c>
      <c r="M56" s="5">
        <v>3</v>
      </c>
      <c r="N56" s="5" t="s">
        <v>6</v>
      </c>
      <c r="O56" s="5">
        <v>-1</v>
      </c>
      <c r="P56" s="5">
        <f>Source!DM34</f>
        <v>278.18263499999995</v>
      </c>
      <c r="Q56" s="5"/>
      <c r="R56" s="5"/>
      <c r="S56" s="5"/>
      <c r="T56" s="5"/>
      <c r="U56" s="5"/>
      <c r="V56" s="5"/>
      <c r="W56" s="5">
        <v>278.182635</v>
      </c>
      <c r="X56" s="5">
        <v>1</v>
      </c>
      <c r="Y56" s="5">
        <v>278.182635</v>
      </c>
      <c r="Z56" s="5">
        <v>278.182635</v>
      </c>
      <c r="AA56" s="5">
        <v>1</v>
      </c>
      <c r="AB56" s="5">
        <v>278.182635</v>
      </c>
      <c r="IF56">
        <v>-1</v>
      </c>
    </row>
    <row r="57" spans="1:240" x14ac:dyDescent="0.2">
      <c r="A57" s="5">
        <v>50</v>
      </c>
      <c r="B57" s="5">
        <v>0</v>
      </c>
      <c r="C57" s="5">
        <v>0</v>
      </c>
      <c r="D57" s="5">
        <v>1</v>
      </c>
      <c r="E57" s="5">
        <v>208</v>
      </c>
      <c r="F57" s="5">
        <f>Source!V34</f>
        <v>95.796950999999993</v>
      </c>
      <c r="G57" s="5" t="s">
        <v>88</v>
      </c>
      <c r="H57" s="5" t="s">
        <v>89</v>
      </c>
      <c r="I57" s="5"/>
      <c r="J57" s="5"/>
      <c r="K57" s="5">
        <v>208</v>
      </c>
      <c r="L57" s="5">
        <v>22</v>
      </c>
      <c r="M57" s="5">
        <v>3</v>
      </c>
      <c r="N57" s="5" t="s">
        <v>6</v>
      </c>
      <c r="O57" s="5">
        <v>-1</v>
      </c>
      <c r="P57" s="5">
        <f>Source!DN34</f>
        <v>95.796950999999993</v>
      </c>
      <c r="Q57" s="5"/>
      <c r="R57" s="5"/>
      <c r="S57" s="5"/>
      <c r="T57" s="5"/>
      <c r="U57" s="5"/>
      <c r="V57" s="5"/>
      <c r="W57" s="5">
        <v>95.796950999999993</v>
      </c>
      <c r="X57" s="5">
        <v>1</v>
      </c>
      <c r="Y57" s="5">
        <v>95.796950999999993</v>
      </c>
      <c r="Z57" s="5">
        <v>95.796950999999993</v>
      </c>
      <c r="AA57" s="5">
        <v>1</v>
      </c>
      <c r="AB57" s="5">
        <v>95.796950999999993</v>
      </c>
      <c r="IF57">
        <v>-1</v>
      </c>
    </row>
    <row r="58" spans="1:240" x14ac:dyDescent="0.2">
      <c r="A58" s="5">
        <v>50</v>
      </c>
      <c r="B58" s="5">
        <v>0</v>
      </c>
      <c r="C58" s="5">
        <v>0</v>
      </c>
      <c r="D58" s="5">
        <v>1</v>
      </c>
      <c r="E58" s="5">
        <v>209</v>
      </c>
      <c r="F58" s="5">
        <f>ROUND(Source!W34,O58)</f>
        <v>0</v>
      </c>
      <c r="G58" s="5" t="s">
        <v>90</v>
      </c>
      <c r="H58" s="5" t="s">
        <v>91</v>
      </c>
      <c r="I58" s="5"/>
      <c r="J58" s="5"/>
      <c r="K58" s="5">
        <v>209</v>
      </c>
      <c r="L58" s="5">
        <v>23</v>
      </c>
      <c r="M58" s="5">
        <v>3</v>
      </c>
      <c r="N58" s="5" t="s">
        <v>6</v>
      </c>
      <c r="O58" s="5">
        <v>0</v>
      </c>
      <c r="P58" s="5">
        <f>ROUND(Source!DO34,O58)</f>
        <v>0</v>
      </c>
      <c r="Q58" s="5"/>
      <c r="R58" s="5"/>
      <c r="S58" s="5"/>
      <c r="T58" s="5"/>
      <c r="U58" s="5"/>
      <c r="V58" s="5"/>
      <c r="W58" s="5">
        <v>0</v>
      </c>
      <c r="X58" s="5">
        <v>1</v>
      </c>
      <c r="Y58" s="5">
        <v>0</v>
      </c>
      <c r="Z58" s="5">
        <v>0</v>
      </c>
      <c r="AA58" s="5">
        <v>1</v>
      </c>
      <c r="AB58" s="5">
        <v>0</v>
      </c>
      <c r="IF58">
        <v>-1</v>
      </c>
    </row>
    <row r="59" spans="1:240" x14ac:dyDescent="0.2">
      <c r="A59" s="5">
        <v>50</v>
      </c>
      <c r="B59" s="5">
        <v>0</v>
      </c>
      <c r="C59" s="5">
        <v>0</v>
      </c>
      <c r="D59" s="5">
        <v>1</v>
      </c>
      <c r="E59" s="5">
        <v>233</v>
      </c>
      <c r="F59" s="5">
        <f>ROUND(Source!BD34,O59)</f>
        <v>16406</v>
      </c>
      <c r="G59" s="5" t="s">
        <v>92</v>
      </c>
      <c r="H59" s="5" t="s">
        <v>93</v>
      </c>
      <c r="I59" s="5"/>
      <c r="J59" s="5"/>
      <c r="K59" s="5">
        <v>233</v>
      </c>
      <c r="L59" s="5">
        <v>24</v>
      </c>
      <c r="M59" s="5">
        <v>3</v>
      </c>
      <c r="N59" s="5" t="s">
        <v>6</v>
      </c>
      <c r="O59" s="5">
        <v>0</v>
      </c>
      <c r="P59" s="5">
        <f>ROUND(Source!EV34,O59)</f>
        <v>116807</v>
      </c>
      <c r="Q59" s="5"/>
      <c r="R59" s="5"/>
      <c r="S59" s="5"/>
      <c r="T59" s="5"/>
      <c r="U59" s="5"/>
      <c r="V59" s="5"/>
      <c r="W59" s="5">
        <v>16406</v>
      </c>
      <c r="X59" s="5">
        <v>1</v>
      </c>
      <c r="Y59" s="5">
        <v>16406</v>
      </c>
      <c r="Z59" s="5">
        <v>116807</v>
      </c>
      <c r="AA59" s="5">
        <v>1</v>
      </c>
      <c r="AB59" s="5">
        <v>116807</v>
      </c>
      <c r="IF59">
        <v>-1</v>
      </c>
    </row>
    <row r="60" spans="1:240" x14ac:dyDescent="0.2">
      <c r="A60" s="5">
        <v>50</v>
      </c>
      <c r="B60" s="5">
        <v>0</v>
      </c>
      <c r="C60" s="5">
        <v>0</v>
      </c>
      <c r="D60" s="5">
        <v>1</v>
      </c>
      <c r="E60" s="5">
        <v>210</v>
      </c>
      <c r="F60" s="5">
        <f>ROUND(Source!X34,O60)</f>
        <v>3004</v>
      </c>
      <c r="G60" s="5" t="s">
        <v>94</v>
      </c>
      <c r="H60" s="5" t="s">
        <v>95</v>
      </c>
      <c r="I60" s="5"/>
      <c r="J60" s="5"/>
      <c r="K60" s="5">
        <v>210</v>
      </c>
      <c r="L60" s="5">
        <v>25</v>
      </c>
      <c r="M60" s="5">
        <v>3</v>
      </c>
      <c r="N60" s="5" t="s">
        <v>6</v>
      </c>
      <c r="O60" s="5">
        <v>0</v>
      </c>
      <c r="P60" s="5">
        <f>ROUND(Source!DP34,O60)</f>
        <v>63981</v>
      </c>
      <c r="Q60" s="5"/>
      <c r="R60" s="5"/>
      <c r="S60" s="5"/>
      <c r="T60" s="5"/>
      <c r="U60" s="5"/>
      <c r="V60" s="5"/>
      <c r="W60" s="5">
        <v>3004</v>
      </c>
      <c r="X60" s="5">
        <v>1</v>
      </c>
      <c r="Y60" s="5">
        <v>3004</v>
      </c>
      <c r="Z60" s="5">
        <v>63981</v>
      </c>
      <c r="AA60" s="5">
        <v>1</v>
      </c>
      <c r="AB60" s="5">
        <v>63981</v>
      </c>
      <c r="IF60">
        <v>-1</v>
      </c>
    </row>
    <row r="61" spans="1:240" x14ac:dyDescent="0.2">
      <c r="A61" s="5">
        <v>50</v>
      </c>
      <c r="B61" s="5">
        <v>0</v>
      </c>
      <c r="C61" s="5">
        <v>0</v>
      </c>
      <c r="D61" s="5">
        <v>1</v>
      </c>
      <c r="E61" s="5">
        <v>211</v>
      </c>
      <c r="F61" s="5">
        <f>ROUND(Source!Y34,O61)</f>
        <v>1643</v>
      </c>
      <c r="G61" s="5" t="s">
        <v>96</v>
      </c>
      <c r="H61" s="5" t="s">
        <v>97</v>
      </c>
      <c r="I61" s="5"/>
      <c r="J61" s="5"/>
      <c r="K61" s="5">
        <v>211</v>
      </c>
      <c r="L61" s="5">
        <v>26</v>
      </c>
      <c r="M61" s="5">
        <v>3</v>
      </c>
      <c r="N61" s="5" t="s">
        <v>6</v>
      </c>
      <c r="O61" s="5">
        <v>0</v>
      </c>
      <c r="P61" s="5">
        <f>ROUND(Source!DQ34,O61)</f>
        <v>31466</v>
      </c>
      <c r="Q61" s="5"/>
      <c r="R61" s="5"/>
      <c r="S61" s="5"/>
      <c r="T61" s="5"/>
      <c r="U61" s="5"/>
      <c r="V61" s="5"/>
      <c r="W61" s="5">
        <v>1643</v>
      </c>
      <c r="X61" s="5">
        <v>1</v>
      </c>
      <c r="Y61" s="5">
        <v>1643</v>
      </c>
      <c r="Z61" s="5">
        <v>31466</v>
      </c>
      <c r="AA61" s="5">
        <v>1</v>
      </c>
      <c r="AB61" s="5">
        <v>31466</v>
      </c>
      <c r="IF61">
        <v>-1</v>
      </c>
    </row>
    <row r="62" spans="1:240" x14ac:dyDescent="0.2">
      <c r="A62" s="5">
        <v>50</v>
      </c>
      <c r="B62" s="5">
        <v>0</v>
      </c>
      <c r="C62" s="5">
        <v>0</v>
      </c>
      <c r="D62" s="5">
        <v>1</v>
      </c>
      <c r="E62" s="5">
        <v>224</v>
      </c>
      <c r="F62" s="5">
        <f>ROUND(Source!AR34,O62)</f>
        <v>34537</v>
      </c>
      <c r="G62" s="5" t="s">
        <v>98</v>
      </c>
      <c r="H62" s="5" t="s">
        <v>99</v>
      </c>
      <c r="I62" s="5"/>
      <c r="J62" s="5"/>
      <c r="K62" s="5">
        <v>224</v>
      </c>
      <c r="L62" s="5">
        <v>27</v>
      </c>
      <c r="M62" s="5">
        <v>3</v>
      </c>
      <c r="N62" s="5" t="s">
        <v>6</v>
      </c>
      <c r="O62" s="5">
        <v>0</v>
      </c>
      <c r="P62" s="5">
        <f>ROUND(Source!EJ34,O62)</f>
        <v>340109</v>
      </c>
      <c r="Q62" s="5"/>
      <c r="R62" s="5"/>
      <c r="S62" s="5"/>
      <c r="T62" s="5"/>
      <c r="U62" s="5"/>
      <c r="V62" s="5"/>
      <c r="W62" s="5">
        <v>34537</v>
      </c>
      <c r="X62" s="5">
        <v>1</v>
      </c>
      <c r="Y62" s="5">
        <v>34537</v>
      </c>
      <c r="Z62" s="5">
        <v>340109</v>
      </c>
      <c r="AA62" s="5">
        <v>1</v>
      </c>
      <c r="AB62" s="5">
        <v>340109</v>
      </c>
      <c r="IF62">
        <v>-1</v>
      </c>
    </row>
    <row r="63" spans="1:240" x14ac:dyDescent="0.2">
      <c r="IF63">
        <v>-1</v>
      </c>
    </row>
    <row r="64" spans="1:240" x14ac:dyDescent="0.2">
      <c r="A64" s="3">
        <v>51</v>
      </c>
      <c r="B64" s="3">
        <f>B12</f>
        <v>128</v>
      </c>
      <c r="C64" s="3">
        <f>A12</f>
        <v>1</v>
      </c>
      <c r="D64" s="3">
        <f>ROW(A12)</f>
        <v>12</v>
      </c>
      <c r="E64" s="3"/>
      <c r="F64" s="3" t="str">
        <f>IF(F12&lt;&gt;"",F12,"")</f>
        <v>5.1.1.1 Устройство котлована</v>
      </c>
      <c r="G64" s="3" t="str">
        <f>IF(G12&lt;&gt;"",G12,"")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H64" s="3">
        <v>0</v>
      </c>
      <c r="I64" s="3"/>
      <c r="J64" s="3"/>
      <c r="K64" s="3"/>
      <c r="L64" s="3"/>
      <c r="M64" s="3"/>
      <c r="N64" s="3"/>
      <c r="O64" s="3">
        <f t="shared" ref="O64:T64" si="47">ROUND(O34,0)</f>
        <v>29890</v>
      </c>
      <c r="P64" s="3">
        <f t="shared" si="47"/>
        <v>0</v>
      </c>
      <c r="Q64" s="3">
        <f t="shared" si="47"/>
        <v>27701</v>
      </c>
      <c r="R64" s="3">
        <f t="shared" si="47"/>
        <v>1304</v>
      </c>
      <c r="S64" s="3">
        <f t="shared" si="47"/>
        <v>2189</v>
      </c>
      <c r="T64" s="3">
        <f t="shared" si="47"/>
        <v>0</v>
      </c>
      <c r="U64" s="3">
        <f>U34</f>
        <v>278.18263499999995</v>
      </c>
      <c r="V64" s="3">
        <f>V34</f>
        <v>95.796950999999993</v>
      </c>
      <c r="W64" s="3">
        <f>ROUND(W34,0)</f>
        <v>0</v>
      </c>
      <c r="X64" s="3">
        <f>ROUND(X34,0)</f>
        <v>3004</v>
      </c>
      <c r="Y64" s="3">
        <f>ROUND(Y34,0)</f>
        <v>1643</v>
      </c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>
        <f t="shared" ref="AO64:BD64" si="48">ROUND(AO34,0)</f>
        <v>0</v>
      </c>
      <c r="AP64" s="3">
        <f t="shared" si="48"/>
        <v>0</v>
      </c>
      <c r="AQ64" s="3">
        <f t="shared" si="48"/>
        <v>0</v>
      </c>
      <c r="AR64" s="3">
        <f t="shared" si="48"/>
        <v>34537</v>
      </c>
      <c r="AS64" s="3">
        <f t="shared" si="48"/>
        <v>34537</v>
      </c>
      <c r="AT64" s="3">
        <f t="shared" si="48"/>
        <v>0</v>
      </c>
      <c r="AU64" s="3">
        <f t="shared" si="48"/>
        <v>0</v>
      </c>
      <c r="AV64" s="3">
        <f t="shared" si="48"/>
        <v>0</v>
      </c>
      <c r="AW64" s="3">
        <f t="shared" si="48"/>
        <v>0</v>
      </c>
      <c r="AX64" s="3">
        <f t="shared" si="48"/>
        <v>0</v>
      </c>
      <c r="AY64" s="3">
        <f t="shared" si="48"/>
        <v>0</v>
      </c>
      <c r="AZ64" s="3">
        <f t="shared" si="48"/>
        <v>0</v>
      </c>
      <c r="BA64" s="3">
        <f t="shared" si="48"/>
        <v>0</v>
      </c>
      <c r="BB64" s="3">
        <f t="shared" si="48"/>
        <v>0</v>
      </c>
      <c r="BC64" s="3">
        <f t="shared" si="48"/>
        <v>0</v>
      </c>
      <c r="BD64" s="3">
        <f t="shared" si="48"/>
        <v>16406</v>
      </c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4">
        <f t="shared" ref="DG64:DL64" si="49">ROUND(DG34,0)</f>
        <v>244662</v>
      </c>
      <c r="DH64" s="4">
        <f t="shared" si="49"/>
        <v>0</v>
      </c>
      <c r="DI64" s="4">
        <f t="shared" si="49"/>
        <v>189207</v>
      </c>
      <c r="DJ64" s="4">
        <f t="shared" si="49"/>
        <v>23899</v>
      </c>
      <c r="DK64" s="4">
        <f t="shared" si="49"/>
        <v>55455</v>
      </c>
      <c r="DL64" s="4">
        <f t="shared" si="49"/>
        <v>0</v>
      </c>
      <c r="DM64" s="4">
        <f>DM34</f>
        <v>278.18263499999995</v>
      </c>
      <c r="DN64" s="4">
        <f>DN34</f>
        <v>95.796950999999993</v>
      </c>
      <c r="DO64" s="4">
        <f>ROUND(DO34,0)</f>
        <v>0</v>
      </c>
      <c r="DP64" s="4">
        <f>ROUND(DP34,0)</f>
        <v>63981</v>
      </c>
      <c r="DQ64" s="4">
        <f>ROUND(DQ34,0)</f>
        <v>31466</v>
      </c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>
        <f t="shared" ref="EG64:EV64" si="50">ROUND(EG34,0)</f>
        <v>0</v>
      </c>
      <c r="EH64" s="4">
        <f t="shared" si="50"/>
        <v>0</v>
      </c>
      <c r="EI64" s="4">
        <f t="shared" si="50"/>
        <v>0</v>
      </c>
      <c r="EJ64" s="4">
        <f t="shared" si="50"/>
        <v>340109</v>
      </c>
      <c r="EK64" s="4">
        <f t="shared" si="50"/>
        <v>340109</v>
      </c>
      <c r="EL64" s="4">
        <f t="shared" si="50"/>
        <v>0</v>
      </c>
      <c r="EM64" s="4">
        <f t="shared" si="50"/>
        <v>0</v>
      </c>
      <c r="EN64" s="4">
        <f t="shared" si="50"/>
        <v>0</v>
      </c>
      <c r="EO64" s="4">
        <f t="shared" si="50"/>
        <v>0</v>
      </c>
      <c r="EP64" s="4">
        <f t="shared" si="50"/>
        <v>0</v>
      </c>
      <c r="EQ64" s="4">
        <f t="shared" si="50"/>
        <v>0</v>
      </c>
      <c r="ER64" s="4">
        <f t="shared" si="50"/>
        <v>0</v>
      </c>
      <c r="ES64" s="4">
        <f t="shared" si="50"/>
        <v>0</v>
      </c>
      <c r="ET64" s="4">
        <f t="shared" si="50"/>
        <v>0</v>
      </c>
      <c r="EU64" s="4">
        <f t="shared" si="50"/>
        <v>0</v>
      </c>
      <c r="EV64" s="4">
        <f t="shared" si="50"/>
        <v>116807</v>
      </c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>
        <v>0</v>
      </c>
      <c r="IF64">
        <v>-1</v>
      </c>
    </row>
    <row r="65" spans="1:240" x14ac:dyDescent="0.2">
      <c r="IF65">
        <v>-1</v>
      </c>
    </row>
    <row r="66" spans="1:240" x14ac:dyDescent="0.2">
      <c r="A66" s="5">
        <v>50</v>
      </c>
      <c r="B66" s="5">
        <v>0</v>
      </c>
      <c r="C66" s="5">
        <v>0</v>
      </c>
      <c r="D66" s="5">
        <v>1</v>
      </c>
      <c r="E66" s="5">
        <v>201</v>
      </c>
      <c r="F66" s="5">
        <f>ROUND(Source!O64,O66)</f>
        <v>29890</v>
      </c>
      <c r="G66" s="5" t="s">
        <v>46</v>
      </c>
      <c r="H66" s="5" t="s">
        <v>47</v>
      </c>
      <c r="I66" s="5"/>
      <c r="J66" s="5"/>
      <c r="K66" s="5">
        <v>201</v>
      </c>
      <c r="L66" s="5">
        <v>1</v>
      </c>
      <c r="M66" s="5">
        <v>3</v>
      </c>
      <c r="N66" s="5" t="s">
        <v>6</v>
      </c>
      <c r="O66" s="5">
        <v>0</v>
      </c>
      <c r="P66" s="5">
        <f>ROUND(Source!DG64,O66)</f>
        <v>244662</v>
      </c>
      <c r="Q66" s="5"/>
      <c r="R66" s="5"/>
      <c r="S66" s="5"/>
      <c r="T66" s="5"/>
      <c r="U66" s="5"/>
      <c r="V66" s="5"/>
      <c r="W66" s="5">
        <v>29890</v>
      </c>
      <c r="X66" s="5">
        <v>1</v>
      </c>
      <c r="Y66" s="5">
        <v>29890</v>
      </c>
      <c r="Z66" s="5">
        <v>244662</v>
      </c>
      <c r="AA66" s="5">
        <v>1</v>
      </c>
      <c r="AB66" s="5">
        <v>244662</v>
      </c>
      <c r="IF66">
        <v>-1</v>
      </c>
    </row>
    <row r="67" spans="1:240" x14ac:dyDescent="0.2">
      <c r="A67" s="5">
        <v>50</v>
      </c>
      <c r="B67" s="5">
        <v>0</v>
      </c>
      <c r="C67" s="5">
        <v>0</v>
      </c>
      <c r="D67" s="5">
        <v>1</v>
      </c>
      <c r="E67" s="5">
        <v>202</v>
      </c>
      <c r="F67" s="5">
        <f>ROUND(Source!P64,O67)</f>
        <v>0</v>
      </c>
      <c r="G67" s="5" t="s">
        <v>48</v>
      </c>
      <c r="H67" s="5" t="s">
        <v>49</v>
      </c>
      <c r="I67" s="5"/>
      <c r="J67" s="5"/>
      <c r="K67" s="5">
        <v>202</v>
      </c>
      <c r="L67" s="5">
        <v>2</v>
      </c>
      <c r="M67" s="5">
        <v>3</v>
      </c>
      <c r="N67" s="5" t="s">
        <v>6</v>
      </c>
      <c r="O67" s="5">
        <v>0</v>
      </c>
      <c r="P67" s="5">
        <f>ROUND(Source!DH64,O67)</f>
        <v>0</v>
      </c>
      <c r="Q67" s="5"/>
      <c r="R67" s="5"/>
      <c r="S67" s="5"/>
      <c r="T67" s="5"/>
      <c r="U67" s="5"/>
      <c r="V67" s="5"/>
      <c r="W67" s="5">
        <v>0</v>
      </c>
      <c r="X67" s="5">
        <v>1</v>
      </c>
      <c r="Y67" s="5">
        <v>0</v>
      </c>
      <c r="Z67" s="5">
        <v>0</v>
      </c>
      <c r="AA67" s="5">
        <v>1</v>
      </c>
      <c r="AB67" s="5">
        <v>0</v>
      </c>
      <c r="IF67">
        <v>-1</v>
      </c>
    </row>
    <row r="68" spans="1:240" x14ac:dyDescent="0.2">
      <c r="A68" s="5">
        <v>50</v>
      </c>
      <c r="B68" s="5">
        <v>0</v>
      </c>
      <c r="C68" s="5">
        <v>0</v>
      </c>
      <c r="D68" s="5">
        <v>1</v>
      </c>
      <c r="E68" s="5">
        <v>222</v>
      </c>
      <c r="F68" s="5">
        <f>ROUND(Source!AO64,O68)</f>
        <v>0</v>
      </c>
      <c r="G68" s="5" t="s">
        <v>50</v>
      </c>
      <c r="H68" s="5" t="s">
        <v>51</v>
      </c>
      <c r="I68" s="5"/>
      <c r="J68" s="5"/>
      <c r="K68" s="5">
        <v>222</v>
      </c>
      <c r="L68" s="5">
        <v>3</v>
      </c>
      <c r="M68" s="5">
        <v>3</v>
      </c>
      <c r="N68" s="5" t="s">
        <v>6</v>
      </c>
      <c r="O68" s="5">
        <v>0</v>
      </c>
      <c r="P68" s="5">
        <f>ROUND(Source!EG64,O68)</f>
        <v>0</v>
      </c>
      <c r="Q68" s="5"/>
      <c r="R68" s="5"/>
      <c r="S68" s="5"/>
      <c r="T68" s="5"/>
      <c r="U68" s="5"/>
      <c r="V68" s="5"/>
      <c r="W68" s="5">
        <v>0</v>
      </c>
      <c r="X68" s="5">
        <v>1</v>
      </c>
      <c r="Y68" s="5">
        <v>0</v>
      </c>
      <c r="Z68" s="5">
        <v>0</v>
      </c>
      <c r="AA68" s="5">
        <v>1</v>
      </c>
      <c r="AB68" s="5">
        <v>0</v>
      </c>
      <c r="IF68">
        <v>-1</v>
      </c>
    </row>
    <row r="69" spans="1:240" x14ac:dyDescent="0.2">
      <c r="A69" s="5">
        <v>50</v>
      </c>
      <c r="B69" s="5">
        <v>0</v>
      </c>
      <c r="C69" s="5">
        <v>0</v>
      </c>
      <c r="D69" s="5">
        <v>1</v>
      </c>
      <c r="E69" s="5">
        <v>225</v>
      </c>
      <c r="F69" s="5">
        <f>ROUND(Source!AV64,O69)</f>
        <v>0</v>
      </c>
      <c r="G69" s="5" t="s">
        <v>52</v>
      </c>
      <c r="H69" s="5" t="s">
        <v>53</v>
      </c>
      <c r="I69" s="5"/>
      <c r="J69" s="5"/>
      <c r="K69" s="5">
        <v>225</v>
      </c>
      <c r="L69" s="5">
        <v>4</v>
      </c>
      <c r="M69" s="5">
        <v>3</v>
      </c>
      <c r="N69" s="5" t="s">
        <v>6</v>
      </c>
      <c r="O69" s="5">
        <v>0</v>
      </c>
      <c r="P69" s="5">
        <f>ROUND(Source!EN64,O69)</f>
        <v>0</v>
      </c>
      <c r="Q69" s="5"/>
      <c r="R69" s="5"/>
      <c r="S69" s="5"/>
      <c r="T69" s="5"/>
      <c r="U69" s="5"/>
      <c r="V69" s="5"/>
      <c r="W69" s="5">
        <v>0</v>
      </c>
      <c r="X69" s="5">
        <v>1</v>
      </c>
      <c r="Y69" s="5">
        <v>0</v>
      </c>
      <c r="Z69" s="5">
        <v>0</v>
      </c>
      <c r="AA69" s="5">
        <v>1</v>
      </c>
      <c r="AB69" s="5">
        <v>0</v>
      </c>
      <c r="IF69">
        <v>-1</v>
      </c>
    </row>
    <row r="70" spans="1:240" x14ac:dyDescent="0.2">
      <c r="A70" s="5">
        <v>50</v>
      </c>
      <c r="B70" s="5">
        <v>0</v>
      </c>
      <c r="C70" s="5">
        <v>0</v>
      </c>
      <c r="D70" s="5">
        <v>1</v>
      </c>
      <c r="E70" s="5">
        <v>226</v>
      </c>
      <c r="F70" s="5">
        <f>ROUND(Source!AW64,O70)</f>
        <v>0</v>
      </c>
      <c r="G70" s="5" t="s">
        <v>54</v>
      </c>
      <c r="H70" s="5" t="s">
        <v>55</v>
      </c>
      <c r="I70" s="5"/>
      <c r="J70" s="5"/>
      <c r="K70" s="5">
        <v>226</v>
      </c>
      <c r="L70" s="5">
        <v>5</v>
      </c>
      <c r="M70" s="5">
        <v>3</v>
      </c>
      <c r="N70" s="5" t="s">
        <v>6</v>
      </c>
      <c r="O70" s="5">
        <v>0</v>
      </c>
      <c r="P70" s="5">
        <f>ROUND(Source!EO64,O70)</f>
        <v>0</v>
      </c>
      <c r="Q70" s="5"/>
      <c r="R70" s="5"/>
      <c r="S70" s="5"/>
      <c r="T70" s="5"/>
      <c r="U70" s="5"/>
      <c r="V70" s="5"/>
      <c r="W70" s="5">
        <v>0</v>
      </c>
      <c r="X70" s="5">
        <v>1</v>
      </c>
      <c r="Y70" s="5">
        <v>0</v>
      </c>
      <c r="Z70" s="5">
        <v>0</v>
      </c>
      <c r="AA70" s="5">
        <v>1</v>
      </c>
      <c r="AB70" s="5">
        <v>0</v>
      </c>
      <c r="IF70">
        <v>-1</v>
      </c>
    </row>
    <row r="71" spans="1:240" x14ac:dyDescent="0.2">
      <c r="A71" s="5">
        <v>50</v>
      </c>
      <c r="B71" s="5">
        <v>0</v>
      </c>
      <c r="C71" s="5">
        <v>0</v>
      </c>
      <c r="D71" s="5">
        <v>1</v>
      </c>
      <c r="E71" s="5">
        <v>227</v>
      </c>
      <c r="F71" s="5">
        <f>ROUND(Source!AX64,O71)</f>
        <v>0</v>
      </c>
      <c r="G71" s="5" t="s">
        <v>56</v>
      </c>
      <c r="H71" s="5" t="s">
        <v>57</v>
      </c>
      <c r="I71" s="5"/>
      <c r="J71" s="5"/>
      <c r="K71" s="5">
        <v>227</v>
      </c>
      <c r="L71" s="5">
        <v>6</v>
      </c>
      <c r="M71" s="5">
        <v>3</v>
      </c>
      <c r="N71" s="5" t="s">
        <v>6</v>
      </c>
      <c r="O71" s="5">
        <v>0</v>
      </c>
      <c r="P71" s="5">
        <f>ROUND(Source!EP64,O71)</f>
        <v>0</v>
      </c>
      <c r="Q71" s="5"/>
      <c r="R71" s="5"/>
      <c r="S71" s="5"/>
      <c r="T71" s="5"/>
      <c r="U71" s="5"/>
      <c r="V71" s="5"/>
      <c r="W71" s="5">
        <v>0</v>
      </c>
      <c r="X71" s="5">
        <v>1</v>
      </c>
      <c r="Y71" s="5">
        <v>0</v>
      </c>
      <c r="Z71" s="5">
        <v>0</v>
      </c>
      <c r="AA71" s="5">
        <v>1</v>
      </c>
      <c r="AB71" s="5">
        <v>0</v>
      </c>
      <c r="IF71">
        <v>-1</v>
      </c>
    </row>
    <row r="72" spans="1:240" x14ac:dyDescent="0.2">
      <c r="A72" s="5">
        <v>50</v>
      </c>
      <c r="B72" s="5">
        <v>0</v>
      </c>
      <c r="C72" s="5">
        <v>0</v>
      </c>
      <c r="D72" s="5">
        <v>1</v>
      </c>
      <c r="E72" s="5">
        <v>228</v>
      </c>
      <c r="F72" s="5">
        <f>ROUND(Source!AY64,O72)</f>
        <v>0</v>
      </c>
      <c r="G72" s="5" t="s">
        <v>58</v>
      </c>
      <c r="H72" s="5" t="s">
        <v>59</v>
      </c>
      <c r="I72" s="5"/>
      <c r="J72" s="5"/>
      <c r="K72" s="5">
        <v>228</v>
      </c>
      <c r="L72" s="5">
        <v>7</v>
      </c>
      <c r="M72" s="5">
        <v>3</v>
      </c>
      <c r="N72" s="5" t="s">
        <v>6</v>
      </c>
      <c r="O72" s="5">
        <v>0</v>
      </c>
      <c r="P72" s="5">
        <f>ROUND(Source!EQ64,O72)</f>
        <v>0</v>
      </c>
      <c r="Q72" s="5"/>
      <c r="R72" s="5"/>
      <c r="S72" s="5"/>
      <c r="T72" s="5"/>
      <c r="U72" s="5"/>
      <c r="V72" s="5"/>
      <c r="W72" s="5">
        <v>0</v>
      </c>
      <c r="X72" s="5">
        <v>1</v>
      </c>
      <c r="Y72" s="5">
        <v>0</v>
      </c>
      <c r="Z72" s="5">
        <v>0</v>
      </c>
      <c r="AA72" s="5">
        <v>1</v>
      </c>
      <c r="AB72" s="5">
        <v>0</v>
      </c>
      <c r="IF72">
        <v>-1</v>
      </c>
    </row>
    <row r="73" spans="1:240" x14ac:dyDescent="0.2">
      <c r="A73" s="5">
        <v>50</v>
      </c>
      <c r="B73" s="5">
        <v>0</v>
      </c>
      <c r="C73" s="5">
        <v>0</v>
      </c>
      <c r="D73" s="5">
        <v>1</v>
      </c>
      <c r="E73" s="5">
        <v>216</v>
      </c>
      <c r="F73" s="5">
        <f>ROUND(Source!AP64,O73)</f>
        <v>0</v>
      </c>
      <c r="G73" s="5" t="s">
        <v>60</v>
      </c>
      <c r="H73" s="5" t="s">
        <v>61</v>
      </c>
      <c r="I73" s="5"/>
      <c r="J73" s="5"/>
      <c r="K73" s="5">
        <v>216</v>
      </c>
      <c r="L73" s="5">
        <v>8</v>
      </c>
      <c r="M73" s="5">
        <v>3</v>
      </c>
      <c r="N73" s="5" t="s">
        <v>6</v>
      </c>
      <c r="O73" s="5">
        <v>0</v>
      </c>
      <c r="P73" s="5">
        <f>ROUND(Source!EH64,O73)</f>
        <v>0</v>
      </c>
      <c r="Q73" s="5"/>
      <c r="R73" s="5"/>
      <c r="S73" s="5"/>
      <c r="T73" s="5"/>
      <c r="U73" s="5"/>
      <c r="V73" s="5"/>
      <c r="W73" s="5">
        <v>0</v>
      </c>
      <c r="X73" s="5">
        <v>1</v>
      </c>
      <c r="Y73" s="5">
        <v>0</v>
      </c>
      <c r="Z73" s="5">
        <v>0</v>
      </c>
      <c r="AA73" s="5">
        <v>1</v>
      </c>
      <c r="AB73" s="5">
        <v>0</v>
      </c>
      <c r="IF73">
        <v>-1</v>
      </c>
    </row>
    <row r="74" spans="1:240" x14ac:dyDescent="0.2">
      <c r="A74" s="5">
        <v>50</v>
      </c>
      <c r="B74" s="5">
        <v>0</v>
      </c>
      <c r="C74" s="5">
        <v>0</v>
      </c>
      <c r="D74" s="5">
        <v>1</v>
      </c>
      <c r="E74" s="5">
        <v>223</v>
      </c>
      <c r="F74" s="5">
        <f>ROUND(Source!AQ64,O74)</f>
        <v>0</v>
      </c>
      <c r="G74" s="5" t="s">
        <v>62</v>
      </c>
      <c r="H74" s="5" t="s">
        <v>63</v>
      </c>
      <c r="I74" s="5"/>
      <c r="J74" s="5"/>
      <c r="K74" s="5">
        <v>223</v>
      </c>
      <c r="L74" s="5">
        <v>9</v>
      </c>
      <c r="M74" s="5">
        <v>3</v>
      </c>
      <c r="N74" s="5" t="s">
        <v>6</v>
      </c>
      <c r="O74" s="5">
        <v>0</v>
      </c>
      <c r="P74" s="5">
        <f>ROUND(Source!EI64,O74)</f>
        <v>0</v>
      </c>
      <c r="Q74" s="5"/>
      <c r="R74" s="5"/>
      <c r="S74" s="5"/>
      <c r="T74" s="5"/>
      <c r="U74" s="5"/>
      <c r="V74" s="5"/>
      <c r="W74" s="5">
        <v>0</v>
      </c>
      <c r="X74" s="5">
        <v>1</v>
      </c>
      <c r="Y74" s="5">
        <v>0</v>
      </c>
      <c r="Z74" s="5">
        <v>0</v>
      </c>
      <c r="AA74" s="5">
        <v>1</v>
      </c>
      <c r="AB74" s="5">
        <v>0</v>
      </c>
      <c r="IF74">
        <v>-1</v>
      </c>
    </row>
    <row r="75" spans="1:240" x14ac:dyDescent="0.2">
      <c r="A75" s="5">
        <v>50</v>
      </c>
      <c r="B75" s="5">
        <v>0</v>
      </c>
      <c r="C75" s="5">
        <v>0</v>
      </c>
      <c r="D75" s="5">
        <v>1</v>
      </c>
      <c r="E75" s="5">
        <v>229</v>
      </c>
      <c r="F75" s="5">
        <f>ROUND(Source!AZ64,O75)</f>
        <v>0</v>
      </c>
      <c r="G75" s="5" t="s">
        <v>64</v>
      </c>
      <c r="H75" s="5" t="s">
        <v>65</v>
      </c>
      <c r="I75" s="5"/>
      <c r="J75" s="5"/>
      <c r="K75" s="5">
        <v>229</v>
      </c>
      <c r="L75" s="5">
        <v>10</v>
      </c>
      <c r="M75" s="5">
        <v>3</v>
      </c>
      <c r="N75" s="5" t="s">
        <v>6</v>
      </c>
      <c r="O75" s="5">
        <v>0</v>
      </c>
      <c r="P75" s="5">
        <f>ROUND(Source!ER64,O75)</f>
        <v>0</v>
      </c>
      <c r="Q75" s="5"/>
      <c r="R75" s="5"/>
      <c r="S75" s="5"/>
      <c r="T75" s="5"/>
      <c r="U75" s="5"/>
      <c r="V75" s="5"/>
      <c r="W75" s="5">
        <v>0</v>
      </c>
      <c r="X75" s="5">
        <v>1</v>
      </c>
      <c r="Y75" s="5">
        <v>0</v>
      </c>
      <c r="Z75" s="5">
        <v>0</v>
      </c>
      <c r="AA75" s="5">
        <v>1</v>
      </c>
      <c r="AB75" s="5">
        <v>0</v>
      </c>
      <c r="IF75">
        <v>-1</v>
      </c>
    </row>
    <row r="76" spans="1:240" x14ac:dyDescent="0.2">
      <c r="A76" s="5">
        <v>50</v>
      </c>
      <c r="B76" s="5">
        <v>0</v>
      </c>
      <c r="C76" s="5">
        <v>0</v>
      </c>
      <c r="D76" s="5">
        <v>1</v>
      </c>
      <c r="E76" s="5">
        <v>203</v>
      </c>
      <c r="F76" s="5">
        <f>ROUND(Source!Q64,O76)</f>
        <v>27701</v>
      </c>
      <c r="G76" s="5" t="s">
        <v>66</v>
      </c>
      <c r="H76" s="5" t="s">
        <v>67</v>
      </c>
      <c r="I76" s="5"/>
      <c r="J76" s="5"/>
      <c r="K76" s="5">
        <v>203</v>
      </c>
      <c r="L76" s="5">
        <v>11</v>
      </c>
      <c r="M76" s="5">
        <v>3</v>
      </c>
      <c r="N76" s="5" t="s">
        <v>6</v>
      </c>
      <c r="O76" s="5">
        <v>0</v>
      </c>
      <c r="P76" s="5">
        <f>ROUND(Source!DI64,O76)</f>
        <v>189207</v>
      </c>
      <c r="Q76" s="5"/>
      <c r="R76" s="5"/>
      <c r="S76" s="5"/>
      <c r="T76" s="5"/>
      <c r="U76" s="5"/>
      <c r="V76" s="5"/>
      <c r="W76" s="5">
        <v>27701</v>
      </c>
      <c r="X76" s="5">
        <v>1</v>
      </c>
      <c r="Y76" s="5">
        <v>27701</v>
      </c>
      <c r="Z76" s="5">
        <v>189207</v>
      </c>
      <c r="AA76" s="5">
        <v>1</v>
      </c>
      <c r="AB76" s="5">
        <v>189207</v>
      </c>
      <c r="IF76">
        <v>-1</v>
      </c>
    </row>
    <row r="77" spans="1:240" x14ac:dyDescent="0.2">
      <c r="A77" s="5">
        <v>50</v>
      </c>
      <c r="B77" s="5">
        <v>0</v>
      </c>
      <c r="C77" s="5">
        <v>0</v>
      </c>
      <c r="D77" s="5">
        <v>1</v>
      </c>
      <c r="E77" s="5">
        <v>231</v>
      </c>
      <c r="F77" s="5">
        <f>ROUND(Source!BB64,O77)</f>
        <v>0</v>
      </c>
      <c r="G77" s="5" t="s">
        <v>68</v>
      </c>
      <c r="H77" s="5" t="s">
        <v>69</v>
      </c>
      <c r="I77" s="5"/>
      <c r="J77" s="5"/>
      <c r="K77" s="5">
        <v>231</v>
      </c>
      <c r="L77" s="5">
        <v>12</v>
      </c>
      <c r="M77" s="5">
        <v>3</v>
      </c>
      <c r="N77" s="5" t="s">
        <v>6</v>
      </c>
      <c r="O77" s="5">
        <v>0</v>
      </c>
      <c r="P77" s="5">
        <f>ROUND(Source!ET64,O77)</f>
        <v>0</v>
      </c>
      <c r="Q77" s="5"/>
      <c r="R77" s="5"/>
      <c r="S77" s="5"/>
      <c r="T77" s="5"/>
      <c r="U77" s="5"/>
      <c r="V77" s="5"/>
      <c r="W77" s="5">
        <v>0</v>
      </c>
      <c r="X77" s="5">
        <v>1</v>
      </c>
      <c r="Y77" s="5">
        <v>0</v>
      </c>
      <c r="Z77" s="5">
        <v>0</v>
      </c>
      <c r="AA77" s="5">
        <v>1</v>
      </c>
      <c r="AB77" s="5">
        <v>0</v>
      </c>
      <c r="IF77">
        <v>-1</v>
      </c>
    </row>
    <row r="78" spans="1:240" x14ac:dyDescent="0.2">
      <c r="A78" s="5">
        <v>50</v>
      </c>
      <c r="B78" s="5">
        <v>0</v>
      </c>
      <c r="C78" s="5">
        <v>0</v>
      </c>
      <c r="D78" s="5">
        <v>1</v>
      </c>
      <c r="E78" s="5">
        <v>204</v>
      </c>
      <c r="F78" s="5">
        <f>ROUND(Source!R64,O78)</f>
        <v>1304</v>
      </c>
      <c r="G78" s="5" t="s">
        <v>70</v>
      </c>
      <c r="H78" s="5" t="s">
        <v>71</v>
      </c>
      <c r="I78" s="5"/>
      <c r="J78" s="5"/>
      <c r="K78" s="5">
        <v>204</v>
      </c>
      <c r="L78" s="5">
        <v>13</v>
      </c>
      <c r="M78" s="5">
        <v>3</v>
      </c>
      <c r="N78" s="5" t="s">
        <v>6</v>
      </c>
      <c r="O78" s="5">
        <v>0</v>
      </c>
      <c r="P78" s="5">
        <f>ROUND(Source!DJ64,O78)</f>
        <v>23899</v>
      </c>
      <c r="Q78" s="5"/>
      <c r="R78" s="5"/>
      <c r="S78" s="5"/>
      <c r="T78" s="5"/>
      <c r="U78" s="5"/>
      <c r="V78" s="5"/>
      <c r="W78" s="5">
        <v>1304</v>
      </c>
      <c r="X78" s="5">
        <v>1</v>
      </c>
      <c r="Y78" s="5">
        <v>1304</v>
      </c>
      <c r="Z78" s="5">
        <v>23899</v>
      </c>
      <c r="AA78" s="5">
        <v>1</v>
      </c>
      <c r="AB78" s="5">
        <v>23899</v>
      </c>
      <c r="IF78">
        <v>-1</v>
      </c>
    </row>
    <row r="79" spans="1:240" x14ac:dyDescent="0.2">
      <c r="A79" s="5">
        <v>50</v>
      </c>
      <c r="B79" s="5">
        <v>0</v>
      </c>
      <c r="C79" s="5">
        <v>0</v>
      </c>
      <c r="D79" s="5">
        <v>1</v>
      </c>
      <c r="E79" s="5">
        <v>205</v>
      </c>
      <c r="F79" s="5">
        <f>ROUND(Source!S64,O79)</f>
        <v>2189</v>
      </c>
      <c r="G79" s="5" t="s">
        <v>72</v>
      </c>
      <c r="H79" s="5" t="s">
        <v>73</v>
      </c>
      <c r="I79" s="5"/>
      <c r="J79" s="5"/>
      <c r="K79" s="5">
        <v>205</v>
      </c>
      <c r="L79" s="5">
        <v>14</v>
      </c>
      <c r="M79" s="5">
        <v>3</v>
      </c>
      <c r="N79" s="5" t="s">
        <v>6</v>
      </c>
      <c r="O79" s="5">
        <v>0</v>
      </c>
      <c r="P79" s="5">
        <f>ROUND(Source!DK64,O79)</f>
        <v>55455</v>
      </c>
      <c r="Q79" s="5"/>
      <c r="R79" s="5"/>
      <c r="S79" s="5"/>
      <c r="T79" s="5"/>
      <c r="U79" s="5"/>
      <c r="V79" s="5"/>
      <c r="W79" s="5">
        <v>2189</v>
      </c>
      <c r="X79" s="5">
        <v>1</v>
      </c>
      <c r="Y79" s="5">
        <v>2189</v>
      </c>
      <c r="Z79" s="5">
        <v>55455</v>
      </c>
      <c r="AA79" s="5">
        <v>1</v>
      </c>
      <c r="AB79" s="5">
        <v>55455</v>
      </c>
      <c r="IF79">
        <v>-1</v>
      </c>
    </row>
    <row r="80" spans="1:240" x14ac:dyDescent="0.2">
      <c r="A80" s="5">
        <v>50</v>
      </c>
      <c r="B80" s="5">
        <v>0</v>
      </c>
      <c r="C80" s="5">
        <v>0</v>
      </c>
      <c r="D80" s="5">
        <v>1</v>
      </c>
      <c r="E80" s="5">
        <v>232</v>
      </c>
      <c r="F80" s="5">
        <f>ROUND(Source!BC64,O80)</f>
        <v>0</v>
      </c>
      <c r="G80" s="5" t="s">
        <v>74</v>
      </c>
      <c r="H80" s="5" t="s">
        <v>75</v>
      </c>
      <c r="I80" s="5"/>
      <c r="J80" s="5"/>
      <c r="K80" s="5">
        <v>232</v>
      </c>
      <c r="L80" s="5">
        <v>15</v>
      </c>
      <c r="M80" s="5">
        <v>3</v>
      </c>
      <c r="N80" s="5" t="s">
        <v>6</v>
      </c>
      <c r="O80" s="5">
        <v>0</v>
      </c>
      <c r="P80" s="5">
        <f>ROUND(Source!EU64,O80)</f>
        <v>0</v>
      </c>
      <c r="Q80" s="5"/>
      <c r="R80" s="5"/>
      <c r="S80" s="5"/>
      <c r="T80" s="5"/>
      <c r="U80" s="5"/>
      <c r="V80" s="5"/>
      <c r="W80" s="5">
        <v>0</v>
      </c>
      <c r="X80" s="5">
        <v>1</v>
      </c>
      <c r="Y80" s="5">
        <v>0</v>
      </c>
      <c r="Z80" s="5">
        <v>0</v>
      </c>
      <c r="AA80" s="5">
        <v>1</v>
      </c>
      <c r="AB80" s="5">
        <v>0</v>
      </c>
      <c r="IF80">
        <v>-1</v>
      </c>
    </row>
    <row r="81" spans="1:240" x14ac:dyDescent="0.2">
      <c r="A81" s="5">
        <v>50</v>
      </c>
      <c r="B81" s="5">
        <v>0</v>
      </c>
      <c r="C81" s="5">
        <v>0</v>
      </c>
      <c r="D81" s="5">
        <v>1</v>
      </c>
      <c r="E81" s="5">
        <v>214</v>
      </c>
      <c r="F81" s="5">
        <f>ROUND(Source!AS64,O81)</f>
        <v>34537</v>
      </c>
      <c r="G81" s="5" t="s">
        <v>76</v>
      </c>
      <c r="H81" s="5" t="s">
        <v>77</v>
      </c>
      <c r="I81" s="5"/>
      <c r="J81" s="5"/>
      <c r="K81" s="5">
        <v>214</v>
      </c>
      <c r="L81" s="5">
        <v>16</v>
      </c>
      <c r="M81" s="5">
        <v>3</v>
      </c>
      <c r="N81" s="5" t="s">
        <v>6</v>
      </c>
      <c r="O81" s="5">
        <v>0</v>
      </c>
      <c r="P81" s="5">
        <f>ROUND(Source!EK64,O81)</f>
        <v>340109</v>
      </c>
      <c r="Q81" s="5"/>
      <c r="R81" s="5"/>
      <c r="S81" s="5"/>
      <c r="T81" s="5"/>
      <c r="U81" s="5"/>
      <c r="V81" s="5"/>
      <c r="W81" s="5">
        <v>34537</v>
      </c>
      <c r="X81" s="5">
        <v>1</v>
      </c>
      <c r="Y81" s="5">
        <v>34537</v>
      </c>
      <c r="Z81" s="5">
        <v>340109</v>
      </c>
      <c r="AA81" s="5">
        <v>1</v>
      </c>
      <c r="AB81" s="5">
        <v>340109</v>
      </c>
      <c r="IF81">
        <v>-1</v>
      </c>
    </row>
    <row r="82" spans="1:240" x14ac:dyDescent="0.2">
      <c r="A82" s="5">
        <v>50</v>
      </c>
      <c r="B82" s="5">
        <v>0</v>
      </c>
      <c r="C82" s="5">
        <v>0</v>
      </c>
      <c r="D82" s="5">
        <v>1</v>
      </c>
      <c r="E82" s="5">
        <v>215</v>
      </c>
      <c r="F82" s="5">
        <f>ROUND(Source!AT64,O82)</f>
        <v>0</v>
      </c>
      <c r="G82" s="5" t="s">
        <v>78</v>
      </c>
      <c r="H82" s="5" t="s">
        <v>79</v>
      </c>
      <c r="I82" s="5"/>
      <c r="J82" s="5"/>
      <c r="K82" s="5">
        <v>215</v>
      </c>
      <c r="L82" s="5">
        <v>17</v>
      </c>
      <c r="M82" s="5">
        <v>3</v>
      </c>
      <c r="N82" s="5" t="s">
        <v>6</v>
      </c>
      <c r="O82" s="5">
        <v>0</v>
      </c>
      <c r="P82" s="5">
        <f>ROUND(Source!EL64,O82)</f>
        <v>0</v>
      </c>
      <c r="Q82" s="5"/>
      <c r="R82" s="5"/>
      <c r="S82" s="5"/>
      <c r="T82" s="5"/>
      <c r="U82" s="5"/>
      <c r="V82" s="5"/>
      <c r="W82" s="5">
        <v>0</v>
      </c>
      <c r="X82" s="5">
        <v>1</v>
      </c>
      <c r="Y82" s="5">
        <v>0</v>
      </c>
      <c r="Z82" s="5">
        <v>0</v>
      </c>
      <c r="AA82" s="5">
        <v>1</v>
      </c>
      <c r="AB82" s="5">
        <v>0</v>
      </c>
      <c r="IF82">
        <v>-1</v>
      </c>
    </row>
    <row r="83" spans="1:240" x14ac:dyDescent="0.2">
      <c r="A83" s="5">
        <v>50</v>
      </c>
      <c r="B83" s="5">
        <v>0</v>
      </c>
      <c r="C83" s="5">
        <v>0</v>
      </c>
      <c r="D83" s="5">
        <v>1</v>
      </c>
      <c r="E83" s="5">
        <v>217</v>
      </c>
      <c r="F83" s="5">
        <f>ROUND(Source!AU64,O83)</f>
        <v>0</v>
      </c>
      <c r="G83" s="5" t="s">
        <v>80</v>
      </c>
      <c r="H83" s="5" t="s">
        <v>81</v>
      </c>
      <c r="I83" s="5"/>
      <c r="J83" s="5"/>
      <c r="K83" s="5">
        <v>217</v>
      </c>
      <c r="L83" s="5">
        <v>18</v>
      </c>
      <c r="M83" s="5">
        <v>3</v>
      </c>
      <c r="N83" s="5" t="s">
        <v>6</v>
      </c>
      <c r="O83" s="5">
        <v>0</v>
      </c>
      <c r="P83" s="5">
        <f>ROUND(Source!EM64,O83)</f>
        <v>0</v>
      </c>
      <c r="Q83" s="5"/>
      <c r="R83" s="5"/>
      <c r="S83" s="5"/>
      <c r="T83" s="5"/>
      <c r="U83" s="5"/>
      <c r="V83" s="5"/>
      <c r="W83" s="5">
        <v>0</v>
      </c>
      <c r="X83" s="5">
        <v>1</v>
      </c>
      <c r="Y83" s="5">
        <v>0</v>
      </c>
      <c r="Z83" s="5">
        <v>0</v>
      </c>
      <c r="AA83" s="5">
        <v>1</v>
      </c>
      <c r="AB83" s="5">
        <v>0</v>
      </c>
      <c r="IF83">
        <v>-1</v>
      </c>
    </row>
    <row r="84" spans="1:240" x14ac:dyDescent="0.2">
      <c r="A84" s="5">
        <v>50</v>
      </c>
      <c r="B84" s="5">
        <v>0</v>
      </c>
      <c r="C84" s="5">
        <v>0</v>
      </c>
      <c r="D84" s="5">
        <v>1</v>
      </c>
      <c r="E84" s="5">
        <v>230</v>
      </c>
      <c r="F84" s="5">
        <f>ROUND(Source!BA64,O84)</f>
        <v>0</v>
      </c>
      <c r="G84" s="5" t="s">
        <v>82</v>
      </c>
      <c r="H84" s="5" t="s">
        <v>83</v>
      </c>
      <c r="I84" s="5"/>
      <c r="J84" s="5"/>
      <c r="K84" s="5">
        <v>230</v>
      </c>
      <c r="L84" s="5">
        <v>19</v>
      </c>
      <c r="M84" s="5">
        <v>3</v>
      </c>
      <c r="N84" s="5" t="s">
        <v>6</v>
      </c>
      <c r="O84" s="5">
        <v>0</v>
      </c>
      <c r="P84" s="5">
        <f>ROUND(Source!ES64,O84)</f>
        <v>0</v>
      </c>
      <c r="Q84" s="5"/>
      <c r="R84" s="5"/>
      <c r="S84" s="5"/>
      <c r="T84" s="5"/>
      <c r="U84" s="5"/>
      <c r="V84" s="5"/>
      <c r="W84" s="5">
        <v>0</v>
      </c>
      <c r="X84" s="5">
        <v>1</v>
      </c>
      <c r="Y84" s="5">
        <v>0</v>
      </c>
      <c r="Z84" s="5">
        <v>0</v>
      </c>
      <c r="AA84" s="5">
        <v>1</v>
      </c>
      <c r="AB84" s="5">
        <v>0</v>
      </c>
      <c r="IF84">
        <v>-1</v>
      </c>
    </row>
    <row r="85" spans="1:240" x14ac:dyDescent="0.2">
      <c r="A85" s="5">
        <v>50</v>
      </c>
      <c r="B85" s="5">
        <v>0</v>
      </c>
      <c r="C85" s="5">
        <v>0</v>
      </c>
      <c r="D85" s="5">
        <v>1</v>
      </c>
      <c r="E85" s="5">
        <v>206</v>
      </c>
      <c r="F85" s="5">
        <f>ROUND(Source!T64,O85)</f>
        <v>0</v>
      </c>
      <c r="G85" s="5" t="s">
        <v>84</v>
      </c>
      <c r="H85" s="5" t="s">
        <v>85</v>
      </c>
      <c r="I85" s="5"/>
      <c r="J85" s="5"/>
      <c r="K85" s="5">
        <v>206</v>
      </c>
      <c r="L85" s="5">
        <v>20</v>
      </c>
      <c r="M85" s="5">
        <v>3</v>
      </c>
      <c r="N85" s="5" t="s">
        <v>6</v>
      </c>
      <c r="O85" s="5">
        <v>0</v>
      </c>
      <c r="P85" s="5">
        <f>ROUND(Source!DL64,O85)</f>
        <v>0</v>
      </c>
      <c r="Q85" s="5"/>
      <c r="R85" s="5"/>
      <c r="S85" s="5"/>
      <c r="T85" s="5"/>
      <c r="U85" s="5"/>
      <c r="V85" s="5"/>
      <c r="W85" s="5">
        <v>0</v>
      </c>
      <c r="X85" s="5">
        <v>1</v>
      </c>
      <c r="Y85" s="5">
        <v>0</v>
      </c>
      <c r="Z85" s="5">
        <v>0</v>
      </c>
      <c r="AA85" s="5">
        <v>1</v>
      </c>
      <c r="AB85" s="5">
        <v>0</v>
      </c>
      <c r="IF85">
        <v>-1</v>
      </c>
    </row>
    <row r="86" spans="1:240" x14ac:dyDescent="0.2">
      <c r="A86" s="5">
        <v>50</v>
      </c>
      <c r="B86" s="5">
        <v>0</v>
      </c>
      <c r="C86" s="5">
        <v>0</v>
      </c>
      <c r="D86" s="5">
        <v>1</v>
      </c>
      <c r="E86" s="5">
        <v>207</v>
      </c>
      <c r="F86" s="5">
        <f>Source!U64</f>
        <v>278.18263499999995</v>
      </c>
      <c r="G86" s="5" t="s">
        <v>86</v>
      </c>
      <c r="H86" s="5" t="s">
        <v>87</v>
      </c>
      <c r="I86" s="5"/>
      <c r="J86" s="5"/>
      <c r="K86" s="5">
        <v>207</v>
      </c>
      <c r="L86" s="5">
        <v>21</v>
      </c>
      <c r="M86" s="5">
        <v>3</v>
      </c>
      <c r="N86" s="5" t="s">
        <v>6</v>
      </c>
      <c r="O86" s="5">
        <v>-1</v>
      </c>
      <c r="P86" s="5">
        <f>Source!DM64</f>
        <v>278.18263499999995</v>
      </c>
      <c r="Q86" s="5"/>
      <c r="R86" s="5"/>
      <c r="S86" s="5"/>
      <c r="T86" s="5"/>
      <c r="U86" s="5"/>
      <c r="V86" s="5"/>
      <c r="W86" s="5">
        <v>278.182635</v>
      </c>
      <c r="X86" s="5">
        <v>1</v>
      </c>
      <c r="Y86" s="5">
        <v>278.182635</v>
      </c>
      <c r="Z86" s="5">
        <v>278.182635</v>
      </c>
      <c r="AA86" s="5">
        <v>1</v>
      </c>
      <c r="AB86" s="5">
        <v>278.182635</v>
      </c>
      <c r="IF86">
        <v>-1</v>
      </c>
    </row>
    <row r="87" spans="1:240" x14ac:dyDescent="0.2">
      <c r="A87" s="5">
        <v>50</v>
      </c>
      <c r="B87" s="5">
        <v>0</v>
      </c>
      <c r="C87" s="5">
        <v>0</v>
      </c>
      <c r="D87" s="5">
        <v>1</v>
      </c>
      <c r="E87" s="5">
        <v>208</v>
      </c>
      <c r="F87" s="5">
        <f>Source!V64</f>
        <v>95.796950999999993</v>
      </c>
      <c r="G87" s="5" t="s">
        <v>88</v>
      </c>
      <c r="H87" s="5" t="s">
        <v>89</v>
      </c>
      <c r="I87" s="5"/>
      <c r="J87" s="5"/>
      <c r="K87" s="5">
        <v>208</v>
      </c>
      <c r="L87" s="5">
        <v>22</v>
      </c>
      <c r="M87" s="5">
        <v>3</v>
      </c>
      <c r="N87" s="5" t="s">
        <v>6</v>
      </c>
      <c r="O87" s="5">
        <v>-1</v>
      </c>
      <c r="P87" s="5">
        <f>Source!DN64</f>
        <v>95.796950999999993</v>
      </c>
      <c r="Q87" s="5"/>
      <c r="R87" s="5"/>
      <c r="S87" s="5"/>
      <c r="T87" s="5"/>
      <c r="U87" s="5"/>
      <c r="V87" s="5"/>
      <c r="W87" s="5">
        <v>95.796950999999993</v>
      </c>
      <c r="X87" s="5">
        <v>1</v>
      </c>
      <c r="Y87" s="5">
        <v>95.796950999999993</v>
      </c>
      <c r="Z87" s="5">
        <v>95.796950999999993</v>
      </c>
      <c r="AA87" s="5">
        <v>1</v>
      </c>
      <c r="AB87" s="5">
        <v>95.796950999999993</v>
      </c>
      <c r="IF87">
        <v>-1</v>
      </c>
    </row>
    <row r="88" spans="1:240" x14ac:dyDescent="0.2">
      <c r="A88" s="5">
        <v>50</v>
      </c>
      <c r="B88" s="5">
        <v>0</v>
      </c>
      <c r="C88" s="5">
        <v>0</v>
      </c>
      <c r="D88" s="5">
        <v>1</v>
      </c>
      <c r="E88" s="5">
        <v>209</v>
      </c>
      <c r="F88" s="5">
        <f>ROUND(Source!W64,O88)</f>
        <v>0</v>
      </c>
      <c r="G88" s="5" t="s">
        <v>90</v>
      </c>
      <c r="H88" s="5" t="s">
        <v>91</v>
      </c>
      <c r="I88" s="5"/>
      <c r="J88" s="5"/>
      <c r="K88" s="5">
        <v>209</v>
      </c>
      <c r="L88" s="5">
        <v>23</v>
      </c>
      <c r="M88" s="5">
        <v>3</v>
      </c>
      <c r="N88" s="5" t="s">
        <v>6</v>
      </c>
      <c r="O88" s="5">
        <v>0</v>
      </c>
      <c r="P88" s="5">
        <f>ROUND(Source!DO64,O88)</f>
        <v>0</v>
      </c>
      <c r="Q88" s="5"/>
      <c r="R88" s="5"/>
      <c r="S88" s="5"/>
      <c r="T88" s="5"/>
      <c r="U88" s="5"/>
      <c r="V88" s="5"/>
      <c r="W88" s="5">
        <v>0</v>
      </c>
      <c r="X88" s="5">
        <v>1</v>
      </c>
      <c r="Y88" s="5">
        <v>0</v>
      </c>
      <c r="Z88" s="5">
        <v>0</v>
      </c>
      <c r="AA88" s="5">
        <v>1</v>
      </c>
      <c r="AB88" s="5">
        <v>0</v>
      </c>
      <c r="IF88">
        <v>-1</v>
      </c>
    </row>
    <row r="89" spans="1:240" x14ac:dyDescent="0.2">
      <c r="A89" s="5">
        <v>50</v>
      </c>
      <c r="B89" s="5">
        <v>0</v>
      </c>
      <c r="C89" s="5">
        <v>0</v>
      </c>
      <c r="D89" s="5">
        <v>1</v>
      </c>
      <c r="E89" s="5">
        <v>233</v>
      </c>
      <c r="F89" s="5">
        <f>ROUND(Source!BD64,O89)</f>
        <v>16406</v>
      </c>
      <c r="G89" s="5" t="s">
        <v>92</v>
      </c>
      <c r="H89" s="5" t="s">
        <v>93</v>
      </c>
      <c r="I89" s="5"/>
      <c r="J89" s="5"/>
      <c r="K89" s="5">
        <v>233</v>
      </c>
      <c r="L89" s="5">
        <v>24</v>
      </c>
      <c r="M89" s="5">
        <v>3</v>
      </c>
      <c r="N89" s="5" t="s">
        <v>6</v>
      </c>
      <c r="O89" s="5">
        <v>0</v>
      </c>
      <c r="P89" s="5">
        <f>ROUND(Source!EV64,O89)</f>
        <v>116807</v>
      </c>
      <c r="Q89" s="5"/>
      <c r="R89" s="5"/>
      <c r="S89" s="5"/>
      <c r="T89" s="5"/>
      <c r="U89" s="5"/>
      <c r="V89" s="5"/>
      <c r="W89" s="5">
        <v>16406</v>
      </c>
      <c r="X89" s="5">
        <v>1</v>
      </c>
      <c r="Y89" s="5">
        <v>16406</v>
      </c>
      <c r="Z89" s="5">
        <v>116807</v>
      </c>
      <c r="AA89" s="5">
        <v>1</v>
      </c>
      <c r="AB89" s="5">
        <v>116807</v>
      </c>
      <c r="IF89">
        <v>-1</v>
      </c>
    </row>
    <row r="90" spans="1:240" x14ac:dyDescent="0.2">
      <c r="A90" s="5">
        <v>50</v>
      </c>
      <c r="B90" s="5">
        <v>0</v>
      </c>
      <c r="C90" s="5">
        <v>0</v>
      </c>
      <c r="D90" s="5">
        <v>1</v>
      </c>
      <c r="E90" s="5">
        <v>210</v>
      </c>
      <c r="F90" s="5">
        <f>ROUND(Source!X64,O90)</f>
        <v>3004</v>
      </c>
      <c r="G90" s="5" t="s">
        <v>94</v>
      </c>
      <c r="H90" s="5" t="s">
        <v>95</v>
      </c>
      <c r="I90" s="5"/>
      <c r="J90" s="5"/>
      <c r="K90" s="5">
        <v>210</v>
      </c>
      <c r="L90" s="5">
        <v>25</v>
      </c>
      <c r="M90" s="5">
        <v>3</v>
      </c>
      <c r="N90" s="5" t="s">
        <v>6</v>
      </c>
      <c r="O90" s="5">
        <v>0</v>
      </c>
      <c r="P90" s="5">
        <f>ROUND(Source!DP64,O90)</f>
        <v>63981</v>
      </c>
      <c r="Q90" s="5"/>
      <c r="R90" s="5"/>
      <c r="S90" s="5"/>
      <c r="T90" s="5"/>
      <c r="U90" s="5"/>
      <c r="V90" s="5"/>
      <c r="W90" s="5">
        <v>3004</v>
      </c>
      <c r="X90" s="5">
        <v>1</v>
      </c>
      <c r="Y90" s="5">
        <v>3004</v>
      </c>
      <c r="Z90" s="5">
        <v>63981</v>
      </c>
      <c r="AA90" s="5">
        <v>1</v>
      </c>
      <c r="AB90" s="5">
        <v>63981</v>
      </c>
      <c r="IF90">
        <v>-1</v>
      </c>
    </row>
    <row r="91" spans="1:240" x14ac:dyDescent="0.2">
      <c r="A91" s="5">
        <v>50</v>
      </c>
      <c r="B91" s="5">
        <v>0</v>
      </c>
      <c r="C91" s="5">
        <v>0</v>
      </c>
      <c r="D91" s="5">
        <v>1</v>
      </c>
      <c r="E91" s="5">
        <v>211</v>
      </c>
      <c r="F91" s="5">
        <f>ROUND(Source!Y64,O91)</f>
        <v>1643</v>
      </c>
      <c r="G91" s="5" t="s">
        <v>96</v>
      </c>
      <c r="H91" s="5" t="s">
        <v>97</v>
      </c>
      <c r="I91" s="5"/>
      <c r="J91" s="5"/>
      <c r="K91" s="5">
        <v>211</v>
      </c>
      <c r="L91" s="5">
        <v>26</v>
      </c>
      <c r="M91" s="5">
        <v>3</v>
      </c>
      <c r="N91" s="5" t="s">
        <v>6</v>
      </c>
      <c r="O91" s="5">
        <v>0</v>
      </c>
      <c r="P91" s="5">
        <f>ROUND(Source!DQ64,O91)</f>
        <v>31466</v>
      </c>
      <c r="Q91" s="5"/>
      <c r="R91" s="5"/>
      <c r="S91" s="5"/>
      <c r="T91" s="5"/>
      <c r="U91" s="5"/>
      <c r="V91" s="5"/>
      <c r="W91" s="5">
        <v>1643</v>
      </c>
      <c r="X91" s="5">
        <v>1</v>
      </c>
      <c r="Y91" s="5">
        <v>1643</v>
      </c>
      <c r="Z91" s="5">
        <v>31466</v>
      </c>
      <c r="AA91" s="5">
        <v>1</v>
      </c>
      <c r="AB91" s="5">
        <v>31466</v>
      </c>
      <c r="IF91">
        <v>-1</v>
      </c>
    </row>
    <row r="92" spans="1:240" x14ac:dyDescent="0.2">
      <c r="A92" s="5">
        <v>50</v>
      </c>
      <c r="B92" s="5">
        <v>0</v>
      </c>
      <c r="C92" s="5">
        <v>0</v>
      </c>
      <c r="D92" s="5">
        <v>1</v>
      </c>
      <c r="E92" s="5">
        <v>224</v>
      </c>
      <c r="F92" s="5">
        <f>ROUND(Source!AR64,O92)</f>
        <v>34537</v>
      </c>
      <c r="G92" s="5" t="s">
        <v>98</v>
      </c>
      <c r="H92" s="5" t="s">
        <v>99</v>
      </c>
      <c r="I92" s="5"/>
      <c r="J92" s="5"/>
      <c r="K92" s="5">
        <v>224</v>
      </c>
      <c r="L92" s="5">
        <v>27</v>
      </c>
      <c r="M92" s="5">
        <v>3</v>
      </c>
      <c r="N92" s="5" t="s">
        <v>6</v>
      </c>
      <c r="O92" s="5">
        <v>0</v>
      </c>
      <c r="P92" s="5">
        <f>ROUND(Source!EJ64,O92)</f>
        <v>340109</v>
      </c>
      <c r="Q92" s="5"/>
      <c r="R92" s="5"/>
      <c r="S92" s="5"/>
      <c r="T92" s="5"/>
      <c r="U92" s="5"/>
      <c r="V92" s="5"/>
      <c r="W92" s="5">
        <v>34537</v>
      </c>
      <c r="X92" s="5">
        <v>1</v>
      </c>
      <c r="Y92" s="5">
        <v>34537</v>
      </c>
      <c r="Z92" s="5">
        <v>340109</v>
      </c>
      <c r="AA92" s="5">
        <v>1</v>
      </c>
      <c r="AB92" s="5">
        <v>340109</v>
      </c>
      <c r="IF92">
        <v>-1</v>
      </c>
    </row>
    <row r="93" spans="1:240" x14ac:dyDescent="0.2">
      <c r="IF93">
        <v>-1</v>
      </c>
    </row>
    <row r="94" spans="1:240" x14ac:dyDescent="0.2">
      <c r="IF94">
        <v>-1</v>
      </c>
    </row>
    <row r="95" spans="1:240" x14ac:dyDescent="0.2">
      <c r="A95">
        <v>70</v>
      </c>
      <c r="B95">
        <v>1</v>
      </c>
      <c r="D95">
        <v>1</v>
      </c>
      <c r="E95" t="s">
        <v>100</v>
      </c>
      <c r="F95" t="s">
        <v>101</v>
      </c>
      <c r="G95">
        <v>1</v>
      </c>
      <c r="H95">
        <v>0</v>
      </c>
      <c r="I95" t="s">
        <v>102</v>
      </c>
      <c r="J95">
        <v>0</v>
      </c>
      <c r="K95">
        <v>0</v>
      </c>
      <c r="L95" t="s">
        <v>6</v>
      </c>
      <c r="M95" t="s">
        <v>6</v>
      </c>
      <c r="N95">
        <v>0</v>
      </c>
      <c r="O95">
        <v>1</v>
      </c>
      <c r="P95" t="s">
        <v>103</v>
      </c>
      <c r="IF95">
        <v>-1</v>
      </c>
    </row>
    <row r="96" spans="1:240" x14ac:dyDescent="0.2">
      <c r="A96">
        <v>70</v>
      </c>
      <c r="B96">
        <v>1</v>
      </c>
      <c r="D96">
        <v>2</v>
      </c>
      <c r="E96" t="s">
        <v>104</v>
      </c>
      <c r="F96" t="s">
        <v>105</v>
      </c>
      <c r="G96">
        <v>0</v>
      </c>
      <c r="H96">
        <v>0</v>
      </c>
      <c r="I96" t="s">
        <v>102</v>
      </c>
      <c r="J96">
        <v>0</v>
      </c>
      <c r="K96">
        <v>0</v>
      </c>
      <c r="L96" t="s">
        <v>6</v>
      </c>
      <c r="M96" t="s">
        <v>6</v>
      </c>
      <c r="N96">
        <v>0</v>
      </c>
      <c r="O96">
        <v>0</v>
      </c>
      <c r="P96" t="s">
        <v>106</v>
      </c>
      <c r="IF96">
        <v>-1</v>
      </c>
    </row>
    <row r="97" spans="1:240" x14ac:dyDescent="0.2">
      <c r="A97">
        <v>70</v>
      </c>
      <c r="B97">
        <v>1</v>
      </c>
      <c r="D97">
        <v>3</v>
      </c>
      <c r="E97" t="s">
        <v>107</v>
      </c>
      <c r="F97" t="s">
        <v>108</v>
      </c>
      <c r="G97">
        <v>0</v>
      </c>
      <c r="H97">
        <v>0</v>
      </c>
      <c r="I97" t="s">
        <v>102</v>
      </c>
      <c r="J97">
        <v>0</v>
      </c>
      <c r="K97">
        <v>0</v>
      </c>
      <c r="L97" t="s">
        <v>6</v>
      </c>
      <c r="M97" t="s">
        <v>6</v>
      </c>
      <c r="N97">
        <v>0</v>
      </c>
      <c r="O97">
        <v>0</v>
      </c>
      <c r="P97" t="s">
        <v>109</v>
      </c>
      <c r="IF97">
        <v>-1</v>
      </c>
    </row>
    <row r="98" spans="1:240" x14ac:dyDescent="0.2">
      <c r="A98">
        <v>70</v>
      </c>
      <c r="B98">
        <v>1</v>
      </c>
      <c r="D98">
        <v>4</v>
      </c>
      <c r="E98" t="s">
        <v>110</v>
      </c>
      <c r="F98" t="s">
        <v>111</v>
      </c>
      <c r="G98">
        <v>0</v>
      </c>
      <c r="H98">
        <v>0</v>
      </c>
      <c r="I98" t="s">
        <v>102</v>
      </c>
      <c r="J98">
        <v>0</v>
      </c>
      <c r="K98">
        <v>0</v>
      </c>
      <c r="L98" t="s">
        <v>6</v>
      </c>
      <c r="M98" t="s">
        <v>6</v>
      </c>
      <c r="N98">
        <v>0</v>
      </c>
      <c r="O98">
        <v>0</v>
      </c>
      <c r="P98" t="s">
        <v>112</v>
      </c>
      <c r="IF98">
        <v>-1</v>
      </c>
    </row>
    <row r="99" spans="1:240" x14ac:dyDescent="0.2">
      <c r="A99">
        <v>70</v>
      </c>
      <c r="B99">
        <v>1</v>
      </c>
      <c r="D99">
        <v>5</v>
      </c>
      <c r="E99" t="s">
        <v>113</v>
      </c>
      <c r="F99" t="s">
        <v>114</v>
      </c>
      <c r="G99">
        <v>0</v>
      </c>
      <c r="H99">
        <v>0</v>
      </c>
      <c r="I99" t="s">
        <v>102</v>
      </c>
      <c r="J99">
        <v>0</v>
      </c>
      <c r="K99">
        <v>0</v>
      </c>
      <c r="L99" t="s">
        <v>6</v>
      </c>
      <c r="M99" t="s">
        <v>6</v>
      </c>
      <c r="N99">
        <v>0</v>
      </c>
      <c r="O99">
        <v>0</v>
      </c>
      <c r="P99" t="s">
        <v>115</v>
      </c>
      <c r="IF99">
        <v>-1</v>
      </c>
    </row>
    <row r="100" spans="1:240" x14ac:dyDescent="0.2">
      <c r="A100">
        <v>70</v>
      </c>
      <c r="B100">
        <v>1</v>
      </c>
      <c r="D100">
        <v>6</v>
      </c>
      <c r="E100" t="s">
        <v>116</v>
      </c>
      <c r="F100" t="s">
        <v>117</v>
      </c>
      <c r="G100">
        <v>0</v>
      </c>
      <c r="H100">
        <v>0</v>
      </c>
      <c r="I100" t="s">
        <v>102</v>
      </c>
      <c r="J100">
        <v>0</v>
      </c>
      <c r="K100">
        <v>0</v>
      </c>
      <c r="L100" t="s">
        <v>6</v>
      </c>
      <c r="M100" t="s">
        <v>6</v>
      </c>
      <c r="N100">
        <v>0</v>
      </c>
      <c r="O100">
        <v>0</v>
      </c>
      <c r="P100" t="s">
        <v>118</v>
      </c>
      <c r="IF100">
        <v>-1</v>
      </c>
    </row>
    <row r="101" spans="1:240" x14ac:dyDescent="0.2">
      <c r="A101">
        <v>70</v>
      </c>
      <c r="B101">
        <v>1</v>
      </c>
      <c r="D101">
        <v>7</v>
      </c>
      <c r="E101" t="s">
        <v>119</v>
      </c>
      <c r="F101" t="s">
        <v>120</v>
      </c>
      <c r="G101">
        <v>0</v>
      </c>
      <c r="H101">
        <v>0</v>
      </c>
      <c r="I101" t="s">
        <v>102</v>
      </c>
      <c r="J101">
        <v>0</v>
      </c>
      <c r="K101">
        <v>0</v>
      </c>
      <c r="L101" t="s">
        <v>6</v>
      </c>
      <c r="M101" t="s">
        <v>6</v>
      </c>
      <c r="N101">
        <v>0</v>
      </c>
      <c r="O101">
        <v>0</v>
      </c>
      <c r="P101" t="s">
        <v>121</v>
      </c>
      <c r="IF101">
        <v>-1</v>
      </c>
    </row>
    <row r="102" spans="1:240" x14ac:dyDescent="0.2">
      <c r="A102">
        <v>70</v>
      </c>
      <c r="B102">
        <v>1</v>
      </c>
      <c r="D102">
        <v>8</v>
      </c>
      <c r="E102" t="s">
        <v>122</v>
      </c>
      <c r="F102" t="s">
        <v>123</v>
      </c>
      <c r="G102">
        <v>0</v>
      </c>
      <c r="H102">
        <v>0</v>
      </c>
      <c r="I102" t="s">
        <v>102</v>
      </c>
      <c r="J102">
        <v>0</v>
      </c>
      <c r="K102">
        <v>0</v>
      </c>
      <c r="L102" t="s">
        <v>6</v>
      </c>
      <c r="M102" t="s">
        <v>6</v>
      </c>
      <c r="N102">
        <v>0</v>
      </c>
      <c r="O102">
        <v>0</v>
      </c>
      <c r="P102" t="s">
        <v>124</v>
      </c>
      <c r="IF102">
        <v>-1</v>
      </c>
    </row>
    <row r="103" spans="1:240" x14ac:dyDescent="0.2">
      <c r="A103">
        <v>70</v>
      </c>
      <c r="B103">
        <v>1</v>
      </c>
      <c r="D103">
        <v>9</v>
      </c>
      <c r="E103" t="s">
        <v>125</v>
      </c>
      <c r="F103" t="s">
        <v>126</v>
      </c>
      <c r="G103">
        <v>0</v>
      </c>
      <c r="H103">
        <v>0</v>
      </c>
      <c r="I103" t="s">
        <v>102</v>
      </c>
      <c r="J103">
        <v>0</v>
      </c>
      <c r="K103">
        <v>0</v>
      </c>
      <c r="L103" t="s">
        <v>6</v>
      </c>
      <c r="M103" t="s">
        <v>6</v>
      </c>
      <c r="N103">
        <v>0</v>
      </c>
      <c r="O103">
        <v>0</v>
      </c>
      <c r="P103" t="s">
        <v>127</v>
      </c>
      <c r="IF103">
        <v>-1</v>
      </c>
    </row>
    <row r="104" spans="1:240" x14ac:dyDescent="0.2">
      <c r="A104">
        <v>70</v>
      </c>
      <c r="B104">
        <v>1</v>
      </c>
      <c r="D104">
        <v>1</v>
      </c>
      <c r="E104" t="s">
        <v>128</v>
      </c>
      <c r="F104" t="s">
        <v>129</v>
      </c>
      <c r="G104">
        <v>1</v>
      </c>
      <c r="H104">
        <v>1</v>
      </c>
      <c r="I104" t="s">
        <v>102</v>
      </c>
      <c r="J104">
        <v>0</v>
      </c>
      <c r="K104">
        <v>0</v>
      </c>
      <c r="L104" t="s">
        <v>6</v>
      </c>
      <c r="M104" t="s">
        <v>6</v>
      </c>
      <c r="N104">
        <v>0</v>
      </c>
      <c r="O104">
        <v>1</v>
      </c>
      <c r="P104" t="s">
        <v>129</v>
      </c>
      <c r="IF104">
        <v>-1</v>
      </c>
    </row>
    <row r="105" spans="1:240" x14ac:dyDescent="0.2">
      <c r="A105">
        <v>70</v>
      </c>
      <c r="B105">
        <v>1</v>
      </c>
      <c r="D105">
        <v>2</v>
      </c>
      <c r="E105" t="s">
        <v>130</v>
      </c>
      <c r="F105" t="s">
        <v>131</v>
      </c>
      <c r="G105">
        <v>1</v>
      </c>
      <c r="H105">
        <v>1</v>
      </c>
      <c r="I105" t="s">
        <v>102</v>
      </c>
      <c r="J105">
        <v>0</v>
      </c>
      <c r="K105">
        <v>0</v>
      </c>
      <c r="L105" t="s">
        <v>6</v>
      </c>
      <c r="M105" t="s">
        <v>6</v>
      </c>
      <c r="N105">
        <v>0</v>
      </c>
      <c r="O105">
        <v>1</v>
      </c>
      <c r="P105" t="s">
        <v>131</v>
      </c>
      <c r="IF105">
        <v>-1</v>
      </c>
    </row>
    <row r="106" spans="1:240" x14ac:dyDescent="0.2">
      <c r="A106">
        <v>70</v>
      </c>
      <c r="B106">
        <v>1</v>
      </c>
      <c r="D106">
        <v>3</v>
      </c>
      <c r="E106" t="s">
        <v>132</v>
      </c>
      <c r="F106" t="s">
        <v>133</v>
      </c>
      <c r="G106">
        <v>1</v>
      </c>
      <c r="H106">
        <v>0</v>
      </c>
      <c r="I106" t="s">
        <v>102</v>
      </c>
      <c r="J106">
        <v>0</v>
      </c>
      <c r="K106">
        <v>0</v>
      </c>
      <c r="L106" t="s">
        <v>6</v>
      </c>
      <c r="M106" t="s">
        <v>6</v>
      </c>
      <c r="N106">
        <v>0</v>
      </c>
      <c r="O106">
        <v>1</v>
      </c>
      <c r="P106" t="s">
        <v>133</v>
      </c>
      <c r="IF106">
        <v>-1</v>
      </c>
    </row>
    <row r="107" spans="1:240" x14ac:dyDescent="0.2">
      <c r="A107">
        <v>70</v>
      </c>
      <c r="B107">
        <v>1</v>
      </c>
      <c r="D107">
        <v>4</v>
      </c>
      <c r="E107" t="s">
        <v>134</v>
      </c>
      <c r="F107" t="s">
        <v>135</v>
      </c>
      <c r="G107">
        <v>1</v>
      </c>
      <c r="H107">
        <v>0</v>
      </c>
      <c r="I107" t="s">
        <v>102</v>
      </c>
      <c r="J107">
        <v>0</v>
      </c>
      <c r="K107">
        <v>0</v>
      </c>
      <c r="L107" t="s">
        <v>6</v>
      </c>
      <c r="M107" t="s">
        <v>6</v>
      </c>
      <c r="N107">
        <v>0</v>
      </c>
      <c r="O107">
        <v>1</v>
      </c>
      <c r="P107" t="s">
        <v>135</v>
      </c>
      <c r="IF107">
        <v>-1</v>
      </c>
    </row>
    <row r="108" spans="1:240" x14ac:dyDescent="0.2">
      <c r="A108">
        <v>70</v>
      </c>
      <c r="B108">
        <v>1</v>
      </c>
      <c r="D108">
        <v>5</v>
      </c>
      <c r="E108" t="s">
        <v>136</v>
      </c>
      <c r="F108" t="s">
        <v>137</v>
      </c>
      <c r="G108">
        <v>1</v>
      </c>
      <c r="H108">
        <v>0</v>
      </c>
      <c r="I108" t="s">
        <v>102</v>
      </c>
      <c r="J108">
        <v>0</v>
      </c>
      <c r="K108">
        <v>0</v>
      </c>
      <c r="L108" t="s">
        <v>6</v>
      </c>
      <c r="M108" t="s">
        <v>6</v>
      </c>
      <c r="N108">
        <v>0</v>
      </c>
      <c r="O108">
        <v>0.85</v>
      </c>
      <c r="P108" t="s">
        <v>137</v>
      </c>
      <c r="IF108">
        <v>-1</v>
      </c>
    </row>
    <row r="109" spans="1:240" x14ac:dyDescent="0.2">
      <c r="A109">
        <v>70</v>
      </c>
      <c r="B109">
        <v>1</v>
      </c>
      <c r="D109">
        <v>6</v>
      </c>
      <c r="E109" t="s">
        <v>138</v>
      </c>
      <c r="F109" t="s">
        <v>139</v>
      </c>
      <c r="G109">
        <v>1</v>
      </c>
      <c r="H109">
        <v>0</v>
      </c>
      <c r="I109" t="s">
        <v>102</v>
      </c>
      <c r="J109">
        <v>0</v>
      </c>
      <c r="K109">
        <v>0</v>
      </c>
      <c r="L109" t="s">
        <v>6</v>
      </c>
      <c r="M109" t="s">
        <v>6</v>
      </c>
      <c r="N109">
        <v>0</v>
      </c>
      <c r="O109">
        <v>0.8</v>
      </c>
      <c r="P109" t="s">
        <v>139</v>
      </c>
      <c r="IF109">
        <v>-1</v>
      </c>
    </row>
    <row r="110" spans="1:240" x14ac:dyDescent="0.2">
      <c r="A110">
        <v>70</v>
      </c>
      <c r="B110">
        <v>1</v>
      </c>
      <c r="D110">
        <v>7</v>
      </c>
      <c r="E110" t="s">
        <v>140</v>
      </c>
      <c r="F110" t="s">
        <v>141</v>
      </c>
      <c r="G110">
        <v>1</v>
      </c>
      <c r="H110">
        <v>0</v>
      </c>
      <c r="I110" t="s">
        <v>102</v>
      </c>
      <c r="J110">
        <v>0</v>
      </c>
      <c r="K110">
        <v>0</v>
      </c>
      <c r="L110" t="s">
        <v>6</v>
      </c>
      <c r="M110" t="s">
        <v>6</v>
      </c>
      <c r="N110">
        <v>0</v>
      </c>
      <c r="O110">
        <v>1</v>
      </c>
      <c r="P110" t="s">
        <v>141</v>
      </c>
      <c r="IF110">
        <v>-1</v>
      </c>
    </row>
    <row r="111" spans="1:240" x14ac:dyDescent="0.2">
      <c r="A111">
        <v>70</v>
      </c>
      <c r="B111">
        <v>1</v>
      </c>
      <c r="D111">
        <v>8</v>
      </c>
      <c r="E111" t="s">
        <v>142</v>
      </c>
      <c r="F111" t="s">
        <v>143</v>
      </c>
      <c r="G111">
        <v>1</v>
      </c>
      <c r="H111">
        <v>0.8</v>
      </c>
      <c r="I111" t="s">
        <v>102</v>
      </c>
      <c r="J111">
        <v>0</v>
      </c>
      <c r="K111">
        <v>0</v>
      </c>
      <c r="L111" t="s">
        <v>6</v>
      </c>
      <c r="M111" t="s">
        <v>6</v>
      </c>
      <c r="N111">
        <v>0</v>
      </c>
      <c r="O111">
        <v>1</v>
      </c>
      <c r="P111" t="s">
        <v>143</v>
      </c>
      <c r="IF111">
        <v>-1</v>
      </c>
    </row>
    <row r="112" spans="1:240" x14ac:dyDescent="0.2">
      <c r="A112">
        <v>70</v>
      </c>
      <c r="B112">
        <v>1</v>
      </c>
      <c r="D112">
        <v>9</v>
      </c>
      <c r="E112" t="s">
        <v>144</v>
      </c>
      <c r="F112" t="s">
        <v>145</v>
      </c>
      <c r="G112">
        <v>1</v>
      </c>
      <c r="H112">
        <v>0.85</v>
      </c>
      <c r="I112" t="s">
        <v>102</v>
      </c>
      <c r="J112">
        <v>0</v>
      </c>
      <c r="K112">
        <v>0</v>
      </c>
      <c r="L112" t="s">
        <v>6</v>
      </c>
      <c r="M112" t="s">
        <v>6</v>
      </c>
      <c r="N112">
        <v>0</v>
      </c>
      <c r="O112">
        <v>1</v>
      </c>
      <c r="P112" t="s">
        <v>145</v>
      </c>
      <c r="IF112">
        <v>-1</v>
      </c>
    </row>
    <row r="113" spans="1:240" x14ac:dyDescent="0.2">
      <c r="A113">
        <v>70</v>
      </c>
      <c r="B113">
        <v>1</v>
      </c>
      <c r="D113">
        <v>10</v>
      </c>
      <c r="E113" t="s">
        <v>146</v>
      </c>
      <c r="F113" t="s">
        <v>147</v>
      </c>
      <c r="G113">
        <v>1</v>
      </c>
      <c r="H113">
        <v>0</v>
      </c>
      <c r="I113" t="s">
        <v>102</v>
      </c>
      <c r="J113">
        <v>0</v>
      </c>
      <c r="K113">
        <v>0</v>
      </c>
      <c r="L113" t="s">
        <v>6</v>
      </c>
      <c r="M113" t="s">
        <v>6</v>
      </c>
      <c r="N113">
        <v>0</v>
      </c>
      <c r="O113">
        <v>1</v>
      </c>
      <c r="P113" t="s">
        <v>147</v>
      </c>
      <c r="IF113">
        <v>-1</v>
      </c>
    </row>
    <row r="114" spans="1:240" x14ac:dyDescent="0.2">
      <c r="A114">
        <v>70</v>
      </c>
      <c r="B114">
        <v>1</v>
      </c>
      <c r="D114">
        <v>11</v>
      </c>
      <c r="E114" t="s">
        <v>148</v>
      </c>
      <c r="F114" t="s">
        <v>149</v>
      </c>
      <c r="G114">
        <v>0.7</v>
      </c>
      <c r="H114">
        <v>0</v>
      </c>
      <c r="I114" t="s">
        <v>102</v>
      </c>
      <c r="J114">
        <v>0</v>
      </c>
      <c r="K114">
        <v>0</v>
      </c>
      <c r="L114" t="s">
        <v>6</v>
      </c>
      <c r="M114" t="s">
        <v>6</v>
      </c>
      <c r="N114">
        <v>0</v>
      </c>
      <c r="O114">
        <v>0.94</v>
      </c>
      <c r="P114" t="s">
        <v>149</v>
      </c>
      <c r="IF114">
        <v>-1</v>
      </c>
    </row>
    <row r="115" spans="1:240" x14ac:dyDescent="0.2">
      <c r="A115">
        <v>70</v>
      </c>
      <c r="B115">
        <v>1</v>
      </c>
      <c r="D115">
        <v>12</v>
      </c>
      <c r="E115" t="s">
        <v>150</v>
      </c>
      <c r="F115" t="s">
        <v>151</v>
      </c>
      <c r="G115">
        <v>0.9</v>
      </c>
      <c r="H115">
        <v>0</v>
      </c>
      <c r="I115" t="s">
        <v>102</v>
      </c>
      <c r="J115">
        <v>0</v>
      </c>
      <c r="K115">
        <v>0</v>
      </c>
      <c r="L115" t="s">
        <v>6</v>
      </c>
      <c r="M115" t="s">
        <v>6</v>
      </c>
      <c r="N115">
        <v>0</v>
      </c>
      <c r="O115">
        <v>0.9</v>
      </c>
      <c r="P115" t="s">
        <v>151</v>
      </c>
      <c r="IF115">
        <v>-1</v>
      </c>
    </row>
    <row r="116" spans="1:240" x14ac:dyDescent="0.2">
      <c r="A116">
        <v>70</v>
      </c>
      <c r="B116">
        <v>1</v>
      </c>
      <c r="D116">
        <v>13</v>
      </c>
      <c r="E116" t="s">
        <v>152</v>
      </c>
      <c r="F116" t="s">
        <v>153</v>
      </c>
      <c r="G116">
        <v>0.6</v>
      </c>
      <c r="H116">
        <v>0</v>
      </c>
      <c r="I116" t="s">
        <v>102</v>
      </c>
      <c r="J116">
        <v>0</v>
      </c>
      <c r="K116">
        <v>0</v>
      </c>
      <c r="L116" t="s">
        <v>6</v>
      </c>
      <c r="M116" t="s">
        <v>6</v>
      </c>
      <c r="N116">
        <v>0</v>
      </c>
      <c r="O116">
        <v>0.6</v>
      </c>
      <c r="P116" t="s">
        <v>153</v>
      </c>
      <c r="IF116">
        <v>-1</v>
      </c>
    </row>
    <row r="117" spans="1:240" x14ac:dyDescent="0.2">
      <c r="A117">
        <v>70</v>
      </c>
      <c r="B117">
        <v>1</v>
      </c>
      <c r="D117">
        <v>14</v>
      </c>
      <c r="E117" t="s">
        <v>154</v>
      </c>
      <c r="F117" t="s">
        <v>155</v>
      </c>
      <c r="G117">
        <v>1</v>
      </c>
      <c r="H117">
        <v>0</v>
      </c>
      <c r="I117" t="s">
        <v>102</v>
      </c>
      <c r="J117">
        <v>0</v>
      </c>
      <c r="K117">
        <v>0</v>
      </c>
      <c r="L117" t="s">
        <v>6</v>
      </c>
      <c r="M117" t="s">
        <v>6</v>
      </c>
      <c r="N117">
        <v>0</v>
      </c>
      <c r="O117">
        <v>1</v>
      </c>
      <c r="P117" t="s">
        <v>155</v>
      </c>
      <c r="IF117">
        <v>-1</v>
      </c>
    </row>
    <row r="118" spans="1:240" x14ac:dyDescent="0.2">
      <c r="A118">
        <v>70</v>
      </c>
      <c r="B118">
        <v>1</v>
      </c>
      <c r="D118">
        <v>15</v>
      </c>
      <c r="E118" t="s">
        <v>156</v>
      </c>
      <c r="F118" t="s">
        <v>157</v>
      </c>
      <c r="G118">
        <v>1.2</v>
      </c>
      <c r="H118">
        <v>0</v>
      </c>
      <c r="I118" t="s">
        <v>102</v>
      </c>
      <c r="J118">
        <v>0</v>
      </c>
      <c r="K118">
        <v>0</v>
      </c>
      <c r="L118" t="s">
        <v>6</v>
      </c>
      <c r="M118" t="s">
        <v>6</v>
      </c>
      <c r="N118">
        <v>0</v>
      </c>
      <c r="O118">
        <v>1.2</v>
      </c>
      <c r="P118" t="s">
        <v>157</v>
      </c>
      <c r="IF118">
        <v>-1</v>
      </c>
    </row>
    <row r="119" spans="1:240" x14ac:dyDescent="0.2">
      <c r="A119">
        <v>70</v>
      </c>
      <c r="B119">
        <v>1</v>
      </c>
      <c r="D119">
        <v>16</v>
      </c>
      <c r="E119" t="s">
        <v>158</v>
      </c>
      <c r="F119" t="s">
        <v>159</v>
      </c>
      <c r="G119">
        <v>1</v>
      </c>
      <c r="H119">
        <v>0</v>
      </c>
      <c r="I119" t="s">
        <v>102</v>
      </c>
      <c r="J119">
        <v>0</v>
      </c>
      <c r="K119">
        <v>0</v>
      </c>
      <c r="L119" t="s">
        <v>6</v>
      </c>
      <c r="M119" t="s">
        <v>6</v>
      </c>
      <c r="N119">
        <v>0</v>
      </c>
      <c r="O119">
        <v>1</v>
      </c>
      <c r="P119" t="s">
        <v>159</v>
      </c>
      <c r="IF119">
        <v>-1</v>
      </c>
    </row>
    <row r="120" spans="1:240" x14ac:dyDescent="0.2">
      <c r="A120">
        <v>70</v>
      </c>
      <c r="B120">
        <v>1</v>
      </c>
      <c r="D120">
        <v>17</v>
      </c>
      <c r="E120" t="s">
        <v>160</v>
      </c>
      <c r="F120" t="s">
        <v>161</v>
      </c>
      <c r="G120">
        <v>1</v>
      </c>
      <c r="H120">
        <v>0</v>
      </c>
      <c r="I120" t="s">
        <v>102</v>
      </c>
      <c r="J120">
        <v>0</v>
      </c>
      <c r="K120">
        <v>0</v>
      </c>
      <c r="L120" t="s">
        <v>6</v>
      </c>
      <c r="M120" t="s">
        <v>6</v>
      </c>
      <c r="N120">
        <v>0</v>
      </c>
      <c r="O120">
        <v>1</v>
      </c>
      <c r="P120" t="s">
        <v>161</v>
      </c>
      <c r="IF120">
        <v>-1</v>
      </c>
    </row>
    <row r="121" spans="1:240" x14ac:dyDescent="0.2">
      <c r="A121">
        <v>70</v>
      </c>
      <c r="B121">
        <v>1</v>
      </c>
      <c r="D121">
        <v>18</v>
      </c>
      <c r="E121" t="s">
        <v>162</v>
      </c>
      <c r="F121" t="s">
        <v>163</v>
      </c>
      <c r="G121">
        <v>1</v>
      </c>
      <c r="H121">
        <v>0</v>
      </c>
      <c r="I121" t="s">
        <v>102</v>
      </c>
      <c r="J121">
        <v>0</v>
      </c>
      <c r="K121">
        <v>0</v>
      </c>
      <c r="L121" t="s">
        <v>6</v>
      </c>
      <c r="M121" t="s">
        <v>6</v>
      </c>
      <c r="N121">
        <v>0</v>
      </c>
      <c r="O121">
        <v>1</v>
      </c>
      <c r="P121" t="s">
        <v>163</v>
      </c>
      <c r="IF121">
        <v>-1</v>
      </c>
    </row>
    <row r="122" spans="1:240" x14ac:dyDescent="0.2">
      <c r="A122">
        <v>70</v>
      </c>
      <c r="B122">
        <v>1</v>
      </c>
      <c r="D122">
        <v>19</v>
      </c>
      <c r="E122" t="s">
        <v>164</v>
      </c>
      <c r="F122" t="s">
        <v>161</v>
      </c>
      <c r="G122">
        <v>1</v>
      </c>
      <c r="H122">
        <v>0</v>
      </c>
      <c r="I122" t="s">
        <v>102</v>
      </c>
      <c r="J122">
        <v>0</v>
      </c>
      <c r="K122">
        <v>0</v>
      </c>
      <c r="L122" t="s">
        <v>6</v>
      </c>
      <c r="M122" t="s">
        <v>6</v>
      </c>
      <c r="N122">
        <v>0</v>
      </c>
      <c r="O122">
        <v>1</v>
      </c>
      <c r="P122" t="s">
        <v>161</v>
      </c>
      <c r="IF122">
        <v>-1</v>
      </c>
    </row>
    <row r="123" spans="1:240" x14ac:dyDescent="0.2">
      <c r="A123">
        <v>70</v>
      </c>
      <c r="B123">
        <v>1</v>
      </c>
      <c r="D123">
        <v>20</v>
      </c>
      <c r="E123" t="s">
        <v>165</v>
      </c>
      <c r="F123" t="s">
        <v>163</v>
      </c>
      <c r="G123">
        <v>1</v>
      </c>
      <c r="H123">
        <v>0</v>
      </c>
      <c r="I123" t="s">
        <v>102</v>
      </c>
      <c r="J123">
        <v>0</v>
      </c>
      <c r="K123">
        <v>0</v>
      </c>
      <c r="L123" t="s">
        <v>6</v>
      </c>
      <c r="M123" t="s">
        <v>6</v>
      </c>
      <c r="N123">
        <v>0</v>
      </c>
      <c r="O123">
        <v>1</v>
      </c>
      <c r="P123" t="s">
        <v>163</v>
      </c>
      <c r="IF123">
        <v>-1</v>
      </c>
    </row>
    <row r="124" spans="1:240" x14ac:dyDescent="0.2">
      <c r="A124">
        <v>70</v>
      </c>
      <c r="B124">
        <v>1</v>
      </c>
      <c r="D124">
        <v>21</v>
      </c>
      <c r="E124" t="s">
        <v>166</v>
      </c>
      <c r="F124" t="s">
        <v>167</v>
      </c>
      <c r="G124">
        <v>0</v>
      </c>
      <c r="H124">
        <v>0</v>
      </c>
      <c r="I124" t="s">
        <v>102</v>
      </c>
      <c r="J124">
        <v>0</v>
      </c>
      <c r="K124">
        <v>0</v>
      </c>
      <c r="L124" t="s">
        <v>6</v>
      </c>
      <c r="M124" t="s">
        <v>6</v>
      </c>
      <c r="N124">
        <v>0</v>
      </c>
      <c r="O124">
        <v>0</v>
      </c>
      <c r="P124" t="s">
        <v>167</v>
      </c>
      <c r="IF124">
        <v>-1</v>
      </c>
    </row>
    <row r="125" spans="1:240" x14ac:dyDescent="0.2">
      <c r="IF125">
        <v>-1</v>
      </c>
    </row>
    <row r="126" spans="1:240" x14ac:dyDescent="0.2">
      <c r="A126">
        <v>-1</v>
      </c>
      <c r="IF126">
        <v>-1</v>
      </c>
    </row>
    <row r="127" spans="1:240" x14ac:dyDescent="0.2">
      <c r="IF127">
        <v>-1</v>
      </c>
    </row>
    <row r="128" spans="1:240" x14ac:dyDescent="0.2">
      <c r="A128" s="4">
        <v>75</v>
      </c>
      <c r="B128" s="4" t="s">
        <v>168</v>
      </c>
      <c r="C128" s="4">
        <v>2000</v>
      </c>
      <c r="D128" s="4">
        <v>0</v>
      </c>
      <c r="E128" s="4">
        <v>1</v>
      </c>
      <c r="F128" s="4"/>
      <c r="G128" s="4">
        <v>0</v>
      </c>
      <c r="H128" s="4">
        <v>1</v>
      </c>
      <c r="I128" s="4">
        <v>0</v>
      </c>
      <c r="J128" s="4">
        <v>4</v>
      </c>
      <c r="K128" s="4">
        <v>0</v>
      </c>
      <c r="L128" s="4">
        <v>0</v>
      </c>
      <c r="M128" s="4">
        <v>0</v>
      </c>
      <c r="N128" s="4">
        <v>62803415</v>
      </c>
      <c r="O128" s="4">
        <v>1</v>
      </c>
      <c r="IF128">
        <v>-1</v>
      </c>
    </row>
    <row r="129" spans="1:240" x14ac:dyDescent="0.2">
      <c r="A129" s="4">
        <v>75</v>
      </c>
      <c r="B129" s="4" t="s">
        <v>169</v>
      </c>
      <c r="C129" s="4">
        <v>2023</v>
      </c>
      <c r="D129" s="4">
        <v>1</v>
      </c>
      <c r="E129" s="4">
        <v>0</v>
      </c>
      <c r="F129" s="4"/>
      <c r="G129" s="4">
        <v>0</v>
      </c>
      <c r="H129" s="4">
        <v>2</v>
      </c>
      <c r="I129" s="4">
        <v>0</v>
      </c>
      <c r="J129" s="4">
        <v>3</v>
      </c>
      <c r="K129" s="4">
        <v>0</v>
      </c>
      <c r="L129" s="4">
        <v>0</v>
      </c>
      <c r="M129" s="4">
        <v>1</v>
      </c>
      <c r="N129" s="4">
        <v>62803416</v>
      </c>
      <c r="O129" s="4">
        <v>2</v>
      </c>
      <c r="IF129">
        <v>-1</v>
      </c>
    </row>
    <row r="130" spans="1:240" x14ac:dyDescent="0.2">
      <c r="A130" s="6">
        <v>1</v>
      </c>
      <c r="B130" s="6" t="s">
        <v>170</v>
      </c>
      <c r="C130" s="6" t="s">
        <v>171</v>
      </c>
      <c r="D130" s="6">
        <v>2023</v>
      </c>
      <c r="E130" s="6">
        <v>3</v>
      </c>
      <c r="F130" s="6">
        <v>1</v>
      </c>
      <c r="G130" s="6">
        <v>1</v>
      </c>
      <c r="H130" s="6">
        <v>0</v>
      </c>
      <c r="I130" s="6">
        <v>2</v>
      </c>
      <c r="J130" s="6">
        <v>1</v>
      </c>
      <c r="K130" s="6">
        <v>7.56</v>
      </c>
      <c r="L130" s="6">
        <v>4.83</v>
      </c>
      <c r="M130" s="6">
        <v>1</v>
      </c>
      <c r="N130" s="6">
        <v>1</v>
      </c>
      <c r="O130" s="6">
        <v>7.56</v>
      </c>
      <c r="P130" s="6">
        <v>4.83</v>
      </c>
      <c r="Q130" s="6">
        <v>1</v>
      </c>
      <c r="R130" s="6" t="s">
        <v>6</v>
      </c>
      <c r="S130" s="6" t="s">
        <v>6</v>
      </c>
      <c r="T130" s="6" t="s">
        <v>6</v>
      </c>
      <c r="U130" s="6" t="s">
        <v>6</v>
      </c>
      <c r="V130" s="6" t="s">
        <v>6</v>
      </c>
      <c r="W130" s="6" t="s">
        <v>6</v>
      </c>
      <c r="X130" s="6" t="s">
        <v>6</v>
      </c>
      <c r="Y130" s="6" t="s">
        <v>6</v>
      </c>
      <c r="Z130" s="6" t="s">
        <v>6</v>
      </c>
      <c r="AA130" s="6" t="s">
        <v>6</v>
      </c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>
        <v>62803417</v>
      </c>
      <c r="IF130">
        <v>-1</v>
      </c>
    </row>
    <row r="131" spans="1:240" x14ac:dyDescent="0.2">
      <c r="IF131">
        <v>-1</v>
      </c>
    </row>
    <row r="132" spans="1:240" x14ac:dyDescent="0.2">
      <c r="IF132">
        <v>-1</v>
      </c>
    </row>
    <row r="133" spans="1:240" x14ac:dyDescent="0.2">
      <c r="IF133">
        <v>-1</v>
      </c>
    </row>
    <row r="134" spans="1:240" x14ac:dyDescent="0.2">
      <c r="A134">
        <v>65</v>
      </c>
      <c r="C134">
        <v>1</v>
      </c>
      <c r="D134">
        <v>0</v>
      </c>
      <c r="E134">
        <v>245</v>
      </c>
      <c r="IF134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3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172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25077</v>
      </c>
      <c r="M1">
        <v>17628643</v>
      </c>
      <c r="N1">
        <v>11</v>
      </c>
      <c r="O1">
        <v>5</v>
      </c>
      <c r="P1">
        <v>3</v>
      </c>
      <c r="Q1">
        <v>2</v>
      </c>
    </row>
    <row r="4" spans="1:133" x14ac:dyDescent="0.2">
      <c r="A4" s="1">
        <v>1</v>
      </c>
      <c r="B4" s="1">
        <v>1</v>
      </c>
      <c r="C4" s="1">
        <v>-1</v>
      </c>
      <c r="D4" s="1"/>
      <c r="E4" s="1"/>
      <c r="F4" s="1"/>
      <c r="G4" s="1" t="s">
        <v>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>
        <v>0</v>
      </c>
    </row>
    <row r="12" spans="1:133" x14ac:dyDescent="0.2">
      <c r="A12" s="1">
        <v>1</v>
      </c>
      <c r="B12" s="1">
        <v>51</v>
      </c>
      <c r="C12" s="1">
        <v>0</v>
      </c>
      <c r="D12" s="1"/>
      <c r="E12" s="1">
        <v>0</v>
      </c>
      <c r="F12" s="1" t="s">
        <v>5</v>
      </c>
      <c r="G12" s="1" t="s">
        <v>4</v>
      </c>
      <c r="H12" s="1" t="s">
        <v>6</v>
      </c>
      <c r="I12" s="1">
        <v>0</v>
      </c>
      <c r="J12" s="1" t="s">
        <v>6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>
        <v>1</v>
      </c>
      <c r="U12" s="1" t="s">
        <v>6</v>
      </c>
      <c r="V12" s="1">
        <v>0</v>
      </c>
      <c r="W12" s="1" t="s">
        <v>6</v>
      </c>
      <c r="X12" s="1" t="s">
        <v>6</v>
      </c>
      <c r="Y12" s="1" t="s">
        <v>6</v>
      </c>
      <c r="Z12" s="1" t="s">
        <v>6</v>
      </c>
      <c r="AA12" s="1" t="s">
        <v>6</v>
      </c>
      <c r="AB12" s="1" t="s">
        <v>7</v>
      </c>
      <c r="AC12" s="1" t="s">
        <v>6</v>
      </c>
      <c r="AD12" s="1" t="s">
        <v>6</v>
      </c>
      <c r="AE12" s="1" t="s">
        <v>6</v>
      </c>
      <c r="AF12" s="1" t="s">
        <v>6</v>
      </c>
      <c r="AG12" s="1" t="s">
        <v>6</v>
      </c>
      <c r="AH12" s="1" t="s">
        <v>6</v>
      </c>
      <c r="AI12" s="1" t="s">
        <v>6</v>
      </c>
      <c r="AJ12" s="1" t="s">
        <v>6</v>
      </c>
      <c r="AK12" s="1"/>
      <c r="AL12" s="1" t="s">
        <v>6</v>
      </c>
      <c r="AM12" s="1" t="s">
        <v>6</v>
      </c>
      <c r="AN12" s="1" t="s">
        <v>6</v>
      </c>
      <c r="AO12" s="1"/>
      <c r="AP12" s="1" t="s">
        <v>6</v>
      </c>
      <c r="AQ12" s="1" t="s">
        <v>6</v>
      </c>
      <c r="AR12" s="1" t="s">
        <v>6</v>
      </c>
      <c r="AS12" s="1"/>
      <c r="AT12" s="1"/>
      <c r="AU12" s="1"/>
      <c r="AV12" s="1"/>
      <c r="AW12" s="1"/>
      <c r="AX12" s="1" t="s">
        <v>6</v>
      </c>
      <c r="AY12" s="1" t="s">
        <v>6</v>
      </c>
      <c r="AZ12" s="1" t="s">
        <v>6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2</v>
      </c>
      <c r="BQ12" s="1">
        <v>0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6</v>
      </c>
      <c r="BZ12" s="1" t="s">
        <v>10</v>
      </c>
      <c r="CA12" s="1" t="s">
        <v>6</v>
      </c>
      <c r="CB12" s="1" t="s">
        <v>11</v>
      </c>
      <c r="CC12" s="1" t="s">
        <v>11</v>
      </c>
      <c r="CD12" s="1" t="s">
        <v>12</v>
      </c>
      <c r="CE12" s="1" t="s">
        <v>13</v>
      </c>
      <c r="CF12" s="1">
        <v>0</v>
      </c>
      <c r="CG12" s="1">
        <v>0</v>
      </c>
      <c r="CH12" s="1">
        <v>86549001</v>
      </c>
      <c r="CI12" s="1" t="s">
        <v>6</v>
      </c>
      <c r="CJ12" s="1" t="s">
        <v>6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62803415</v>
      </c>
      <c r="E14" s="1">
        <v>62803416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0</v>
      </c>
      <c r="C16" s="7" t="s">
        <v>14</v>
      </c>
      <c r="D16" s="7" t="s">
        <v>15</v>
      </c>
      <c r="E16" s="8">
        <f>ROUND((Source!F51)/1000,2)</f>
        <v>34.54</v>
      </c>
      <c r="F16" s="8">
        <f>ROUND((Source!F52)/1000,2)</f>
        <v>0</v>
      </c>
      <c r="G16" s="8">
        <f>ROUND((Source!F43)/1000,2)</f>
        <v>0</v>
      </c>
      <c r="H16" s="8">
        <f>ROUND((Source!F53)/1000+(Source!F54)/1000,2)</f>
        <v>0</v>
      </c>
      <c r="I16" s="8">
        <f>E16+F16+G16+H16</f>
        <v>34.54</v>
      </c>
      <c r="J16" s="8">
        <f>ROUND((Source!F49+Source!F48)/1000,2)</f>
        <v>3.49</v>
      </c>
      <c r="T16" s="9">
        <f>ROUND((Source!P51)/1000,2)</f>
        <v>340.11</v>
      </c>
      <c r="U16" s="9">
        <f>ROUND((Source!P52)/1000,2)</f>
        <v>0</v>
      </c>
      <c r="V16" s="9">
        <f>ROUND((Source!P43)/1000,2)</f>
        <v>0</v>
      </c>
      <c r="W16" s="9">
        <f>ROUND((Source!P53)/1000+(Source!P54)/1000,2)</f>
        <v>0</v>
      </c>
      <c r="X16" s="9">
        <f>T16+U16+V16+W16</f>
        <v>340.11</v>
      </c>
      <c r="Y16" s="9">
        <f>ROUND((Source!P49+Source!P48)/1000,2)</f>
        <v>79.349999999999994</v>
      </c>
      <c r="AI16" s="7">
        <v>0</v>
      </c>
      <c r="AJ16" s="7">
        <v>-1</v>
      </c>
      <c r="AK16" s="7" t="s">
        <v>6</v>
      </c>
      <c r="AL16" s="7" t="s">
        <v>6</v>
      </c>
      <c r="AM16" s="7" t="s">
        <v>6</v>
      </c>
      <c r="AN16" s="7">
        <v>0</v>
      </c>
      <c r="AO16" s="7" t="s">
        <v>6</v>
      </c>
      <c r="AP16" s="7" t="s">
        <v>6</v>
      </c>
      <c r="AT16" s="8">
        <v>29890</v>
      </c>
      <c r="AU16" s="8">
        <v>0</v>
      </c>
      <c r="AV16" s="8">
        <v>0</v>
      </c>
      <c r="AW16" s="8">
        <v>0</v>
      </c>
      <c r="AX16" s="8">
        <v>0</v>
      </c>
      <c r="AY16" s="8">
        <v>27701</v>
      </c>
      <c r="AZ16" s="8">
        <v>1304</v>
      </c>
      <c r="BA16" s="8">
        <v>2189</v>
      </c>
      <c r="BB16" s="8">
        <v>34537</v>
      </c>
      <c r="BC16" s="8">
        <v>0</v>
      </c>
      <c r="BD16" s="8">
        <v>0</v>
      </c>
      <c r="BE16" s="8">
        <v>0</v>
      </c>
      <c r="BF16" s="8">
        <v>278.182635</v>
      </c>
      <c r="BG16" s="8">
        <v>95.796950999999993</v>
      </c>
      <c r="BH16" s="8">
        <v>0</v>
      </c>
      <c r="BI16" s="8">
        <v>3004</v>
      </c>
      <c r="BJ16" s="8">
        <v>1643</v>
      </c>
      <c r="BK16" s="8">
        <v>34537</v>
      </c>
      <c r="BR16" s="9">
        <v>244662</v>
      </c>
      <c r="BS16" s="9">
        <v>0</v>
      </c>
      <c r="BT16" s="9">
        <v>0</v>
      </c>
      <c r="BU16" s="9">
        <v>0</v>
      </c>
      <c r="BV16" s="9">
        <v>0</v>
      </c>
      <c r="BW16" s="9">
        <v>189207</v>
      </c>
      <c r="BX16" s="9">
        <v>23899</v>
      </c>
      <c r="BY16" s="9">
        <v>55455</v>
      </c>
      <c r="BZ16" s="9">
        <v>340109</v>
      </c>
      <c r="CA16" s="9">
        <v>0</v>
      </c>
      <c r="CB16" s="9">
        <v>0</v>
      </c>
      <c r="CC16" s="9">
        <v>0</v>
      </c>
      <c r="CD16" s="9">
        <v>278.182635</v>
      </c>
      <c r="CE16" s="9">
        <v>95.796950999999993</v>
      </c>
      <c r="CF16" s="9">
        <v>0</v>
      </c>
      <c r="CG16" s="9">
        <v>63981</v>
      </c>
      <c r="CH16" s="9">
        <v>31466</v>
      </c>
      <c r="CI16" s="9">
        <v>340109</v>
      </c>
    </row>
    <row r="18" spans="1:40" x14ac:dyDescent="0.2">
      <c r="A18">
        <v>51</v>
      </c>
      <c r="E18" s="10">
        <f>SUMIF(A16:A17,3,E16:E17)</f>
        <v>34.54</v>
      </c>
      <c r="F18" s="10">
        <f>SUMIF(A16:A17,3,F16:F17)</f>
        <v>0</v>
      </c>
      <c r="G18" s="10">
        <f>SUMIF(A16:A17,3,G16:G17)</f>
        <v>0</v>
      </c>
      <c r="H18" s="10">
        <f>SUMIF(A16:A17,3,H16:H17)</f>
        <v>0</v>
      </c>
      <c r="I18" s="10">
        <f>SUMIF(A16:A17,3,I16:I17)</f>
        <v>34.54</v>
      </c>
      <c r="J18" s="10">
        <f>SUMIF(A16:A17,3,J16:J17)</f>
        <v>3.49</v>
      </c>
      <c r="K18" s="10"/>
      <c r="L18" s="10"/>
      <c r="M18" s="10"/>
      <c r="N18" s="10"/>
      <c r="O18" s="10"/>
      <c r="P18" s="10"/>
      <c r="Q18" s="10"/>
      <c r="R18" s="10"/>
      <c r="S18" s="10"/>
      <c r="T18" s="3">
        <f>SUMIF(A16:A17,3,T16:T17)</f>
        <v>340.11</v>
      </c>
      <c r="U18" s="3">
        <f>SUMIF(A16:A17,3,U16:U17)</f>
        <v>0</v>
      </c>
      <c r="V18" s="3">
        <f>SUMIF(A16:A17,3,V16:V17)</f>
        <v>0</v>
      </c>
      <c r="W18" s="3">
        <f>SUMIF(A16:A17,3,W16:W17)</f>
        <v>0</v>
      </c>
      <c r="X18" s="3">
        <f>SUMIF(A16:A17,3,X16:X17)</f>
        <v>340.11</v>
      </c>
      <c r="Y18" s="3">
        <f>SUMIF(A16:A17,3,Y16:Y17)</f>
        <v>79.349999999999994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20" spans="1:40" x14ac:dyDescent="0.2">
      <c r="A20" s="5">
        <v>50</v>
      </c>
      <c r="B20" s="5">
        <v>0</v>
      </c>
      <c r="C20" s="5">
        <v>0</v>
      </c>
      <c r="D20" s="5">
        <v>1</v>
      </c>
      <c r="E20" s="5">
        <v>201</v>
      </c>
      <c r="F20" s="5">
        <v>29890</v>
      </c>
      <c r="G20" s="5" t="s">
        <v>46</v>
      </c>
      <c r="H20" s="5" t="s">
        <v>47</v>
      </c>
      <c r="I20" s="5"/>
      <c r="J20" s="5"/>
      <c r="K20" s="5">
        <v>201</v>
      </c>
      <c r="L20" s="5">
        <v>1</v>
      </c>
      <c r="M20" s="5">
        <v>3</v>
      </c>
      <c r="N20" s="5" t="s">
        <v>6</v>
      </c>
      <c r="O20" s="5">
        <v>0</v>
      </c>
      <c r="P20" s="5">
        <v>244662</v>
      </c>
    </row>
    <row r="21" spans="1:40" x14ac:dyDescent="0.2">
      <c r="A21" s="5">
        <v>50</v>
      </c>
      <c r="B21" s="5">
        <v>0</v>
      </c>
      <c r="C21" s="5">
        <v>0</v>
      </c>
      <c r="D21" s="5">
        <v>1</v>
      </c>
      <c r="E21" s="5">
        <v>202</v>
      </c>
      <c r="F21" s="5">
        <v>0</v>
      </c>
      <c r="G21" s="5" t="s">
        <v>48</v>
      </c>
      <c r="H21" s="5" t="s">
        <v>49</v>
      </c>
      <c r="I21" s="5"/>
      <c r="J21" s="5"/>
      <c r="K21" s="5">
        <v>202</v>
      </c>
      <c r="L21" s="5">
        <v>2</v>
      </c>
      <c r="M21" s="5">
        <v>3</v>
      </c>
      <c r="N21" s="5" t="s">
        <v>6</v>
      </c>
      <c r="O21" s="5">
        <v>0</v>
      </c>
      <c r="P21" s="5">
        <v>0</v>
      </c>
    </row>
    <row r="22" spans="1:40" x14ac:dyDescent="0.2">
      <c r="A22" s="5">
        <v>50</v>
      </c>
      <c r="B22" s="5">
        <v>0</v>
      </c>
      <c r="C22" s="5">
        <v>0</v>
      </c>
      <c r="D22" s="5">
        <v>1</v>
      </c>
      <c r="E22" s="5">
        <v>222</v>
      </c>
      <c r="F22" s="5">
        <v>0</v>
      </c>
      <c r="G22" s="5" t="s">
        <v>50</v>
      </c>
      <c r="H22" s="5" t="s">
        <v>51</v>
      </c>
      <c r="I22" s="5"/>
      <c r="J22" s="5"/>
      <c r="K22" s="5">
        <v>222</v>
      </c>
      <c r="L22" s="5">
        <v>3</v>
      </c>
      <c r="M22" s="5">
        <v>3</v>
      </c>
      <c r="N22" s="5" t="s">
        <v>6</v>
      </c>
      <c r="O22" s="5">
        <v>0</v>
      </c>
      <c r="P22" s="5">
        <v>0</v>
      </c>
    </row>
    <row r="23" spans="1:40" x14ac:dyDescent="0.2">
      <c r="A23" s="5">
        <v>50</v>
      </c>
      <c r="B23" s="5">
        <v>0</v>
      </c>
      <c r="C23" s="5">
        <v>0</v>
      </c>
      <c r="D23" s="5">
        <v>1</v>
      </c>
      <c r="E23" s="5">
        <v>225</v>
      </c>
      <c r="F23" s="5">
        <v>0</v>
      </c>
      <c r="G23" s="5" t="s">
        <v>52</v>
      </c>
      <c r="H23" s="5" t="s">
        <v>53</v>
      </c>
      <c r="I23" s="5"/>
      <c r="J23" s="5"/>
      <c r="K23" s="5">
        <v>225</v>
      </c>
      <c r="L23" s="5">
        <v>4</v>
      </c>
      <c r="M23" s="5">
        <v>3</v>
      </c>
      <c r="N23" s="5" t="s">
        <v>6</v>
      </c>
      <c r="O23" s="5">
        <v>0</v>
      </c>
      <c r="P23" s="5">
        <v>0</v>
      </c>
    </row>
    <row r="24" spans="1:40" x14ac:dyDescent="0.2">
      <c r="A24" s="5">
        <v>50</v>
      </c>
      <c r="B24" s="5">
        <v>0</v>
      </c>
      <c r="C24" s="5">
        <v>0</v>
      </c>
      <c r="D24" s="5">
        <v>1</v>
      </c>
      <c r="E24" s="5">
        <v>226</v>
      </c>
      <c r="F24" s="5">
        <v>0</v>
      </c>
      <c r="G24" s="5" t="s">
        <v>54</v>
      </c>
      <c r="H24" s="5" t="s">
        <v>55</v>
      </c>
      <c r="I24" s="5"/>
      <c r="J24" s="5"/>
      <c r="K24" s="5">
        <v>226</v>
      </c>
      <c r="L24" s="5">
        <v>5</v>
      </c>
      <c r="M24" s="5">
        <v>3</v>
      </c>
      <c r="N24" s="5" t="s">
        <v>6</v>
      </c>
      <c r="O24" s="5">
        <v>0</v>
      </c>
      <c r="P24" s="5">
        <v>0</v>
      </c>
    </row>
    <row r="25" spans="1:40" x14ac:dyDescent="0.2">
      <c r="A25" s="5">
        <v>50</v>
      </c>
      <c r="B25" s="5">
        <v>0</v>
      </c>
      <c r="C25" s="5">
        <v>0</v>
      </c>
      <c r="D25" s="5">
        <v>1</v>
      </c>
      <c r="E25" s="5">
        <v>227</v>
      </c>
      <c r="F25" s="5">
        <v>0</v>
      </c>
      <c r="G25" s="5" t="s">
        <v>56</v>
      </c>
      <c r="H25" s="5" t="s">
        <v>57</v>
      </c>
      <c r="I25" s="5"/>
      <c r="J25" s="5"/>
      <c r="K25" s="5">
        <v>227</v>
      </c>
      <c r="L25" s="5">
        <v>6</v>
      </c>
      <c r="M25" s="5">
        <v>3</v>
      </c>
      <c r="N25" s="5" t="s">
        <v>6</v>
      </c>
      <c r="O25" s="5">
        <v>0</v>
      </c>
      <c r="P25" s="5">
        <v>0</v>
      </c>
    </row>
    <row r="26" spans="1:40" x14ac:dyDescent="0.2">
      <c r="A26" s="5">
        <v>50</v>
      </c>
      <c r="B26" s="5">
        <v>0</v>
      </c>
      <c r="C26" s="5">
        <v>0</v>
      </c>
      <c r="D26" s="5">
        <v>1</v>
      </c>
      <c r="E26" s="5">
        <v>228</v>
      </c>
      <c r="F26" s="5">
        <v>0</v>
      </c>
      <c r="G26" s="5" t="s">
        <v>58</v>
      </c>
      <c r="H26" s="5" t="s">
        <v>59</v>
      </c>
      <c r="I26" s="5"/>
      <c r="J26" s="5"/>
      <c r="K26" s="5">
        <v>228</v>
      </c>
      <c r="L26" s="5">
        <v>7</v>
      </c>
      <c r="M26" s="5">
        <v>3</v>
      </c>
      <c r="N26" s="5" t="s">
        <v>6</v>
      </c>
      <c r="O26" s="5">
        <v>0</v>
      </c>
      <c r="P26" s="5">
        <v>0</v>
      </c>
    </row>
    <row r="27" spans="1:40" x14ac:dyDescent="0.2">
      <c r="A27" s="5">
        <v>50</v>
      </c>
      <c r="B27" s="5">
        <v>0</v>
      </c>
      <c r="C27" s="5">
        <v>0</v>
      </c>
      <c r="D27" s="5">
        <v>1</v>
      </c>
      <c r="E27" s="5">
        <v>216</v>
      </c>
      <c r="F27" s="5">
        <v>0</v>
      </c>
      <c r="G27" s="5" t="s">
        <v>60</v>
      </c>
      <c r="H27" s="5" t="s">
        <v>61</v>
      </c>
      <c r="I27" s="5"/>
      <c r="J27" s="5"/>
      <c r="K27" s="5">
        <v>216</v>
      </c>
      <c r="L27" s="5">
        <v>8</v>
      </c>
      <c r="M27" s="5">
        <v>3</v>
      </c>
      <c r="N27" s="5" t="s">
        <v>6</v>
      </c>
      <c r="O27" s="5">
        <v>0</v>
      </c>
      <c r="P27" s="5">
        <v>0</v>
      </c>
    </row>
    <row r="28" spans="1:40" x14ac:dyDescent="0.2">
      <c r="A28" s="5">
        <v>50</v>
      </c>
      <c r="B28" s="5">
        <v>0</v>
      </c>
      <c r="C28" s="5">
        <v>0</v>
      </c>
      <c r="D28" s="5">
        <v>1</v>
      </c>
      <c r="E28" s="5">
        <v>223</v>
      </c>
      <c r="F28" s="5">
        <v>0</v>
      </c>
      <c r="G28" s="5" t="s">
        <v>62</v>
      </c>
      <c r="H28" s="5" t="s">
        <v>63</v>
      </c>
      <c r="I28" s="5"/>
      <c r="J28" s="5"/>
      <c r="K28" s="5">
        <v>223</v>
      </c>
      <c r="L28" s="5">
        <v>9</v>
      </c>
      <c r="M28" s="5">
        <v>3</v>
      </c>
      <c r="N28" s="5" t="s">
        <v>6</v>
      </c>
      <c r="O28" s="5">
        <v>0</v>
      </c>
      <c r="P28" s="5">
        <v>0</v>
      </c>
    </row>
    <row r="29" spans="1:40" x14ac:dyDescent="0.2">
      <c r="A29" s="5">
        <v>50</v>
      </c>
      <c r="B29" s="5">
        <v>0</v>
      </c>
      <c r="C29" s="5">
        <v>0</v>
      </c>
      <c r="D29" s="5">
        <v>1</v>
      </c>
      <c r="E29" s="5">
        <v>229</v>
      </c>
      <c r="F29" s="5">
        <v>0</v>
      </c>
      <c r="G29" s="5" t="s">
        <v>64</v>
      </c>
      <c r="H29" s="5" t="s">
        <v>65</v>
      </c>
      <c r="I29" s="5"/>
      <c r="J29" s="5"/>
      <c r="K29" s="5">
        <v>229</v>
      </c>
      <c r="L29" s="5">
        <v>10</v>
      </c>
      <c r="M29" s="5">
        <v>3</v>
      </c>
      <c r="N29" s="5" t="s">
        <v>6</v>
      </c>
      <c r="O29" s="5">
        <v>0</v>
      </c>
      <c r="P29" s="5">
        <v>0</v>
      </c>
    </row>
    <row r="30" spans="1:40" x14ac:dyDescent="0.2">
      <c r="A30" s="5">
        <v>50</v>
      </c>
      <c r="B30" s="5">
        <v>0</v>
      </c>
      <c r="C30" s="5">
        <v>0</v>
      </c>
      <c r="D30" s="5">
        <v>1</v>
      </c>
      <c r="E30" s="5">
        <v>203</v>
      </c>
      <c r="F30" s="5">
        <v>27701</v>
      </c>
      <c r="G30" s="5" t="s">
        <v>66</v>
      </c>
      <c r="H30" s="5" t="s">
        <v>67</v>
      </c>
      <c r="I30" s="5"/>
      <c r="J30" s="5"/>
      <c r="K30" s="5">
        <v>203</v>
      </c>
      <c r="L30" s="5">
        <v>11</v>
      </c>
      <c r="M30" s="5">
        <v>3</v>
      </c>
      <c r="N30" s="5" t="s">
        <v>6</v>
      </c>
      <c r="O30" s="5">
        <v>0</v>
      </c>
      <c r="P30" s="5">
        <v>189207</v>
      </c>
    </row>
    <row r="31" spans="1:40" x14ac:dyDescent="0.2">
      <c r="A31" s="5">
        <v>50</v>
      </c>
      <c r="B31" s="5">
        <v>0</v>
      </c>
      <c r="C31" s="5">
        <v>0</v>
      </c>
      <c r="D31" s="5">
        <v>1</v>
      </c>
      <c r="E31" s="5">
        <v>231</v>
      </c>
      <c r="F31" s="5">
        <v>0</v>
      </c>
      <c r="G31" s="5" t="s">
        <v>68</v>
      </c>
      <c r="H31" s="5" t="s">
        <v>69</v>
      </c>
      <c r="I31" s="5"/>
      <c r="J31" s="5"/>
      <c r="K31" s="5">
        <v>231</v>
      </c>
      <c r="L31" s="5">
        <v>12</v>
      </c>
      <c r="M31" s="5">
        <v>3</v>
      </c>
      <c r="N31" s="5" t="s">
        <v>6</v>
      </c>
      <c r="O31" s="5">
        <v>0</v>
      </c>
      <c r="P31" s="5">
        <v>0</v>
      </c>
    </row>
    <row r="32" spans="1:40" x14ac:dyDescent="0.2">
      <c r="A32" s="5">
        <v>50</v>
      </c>
      <c r="B32" s="5">
        <v>0</v>
      </c>
      <c r="C32" s="5">
        <v>0</v>
      </c>
      <c r="D32" s="5">
        <v>1</v>
      </c>
      <c r="E32" s="5">
        <v>204</v>
      </c>
      <c r="F32" s="5">
        <v>1304</v>
      </c>
      <c r="G32" s="5" t="s">
        <v>70</v>
      </c>
      <c r="H32" s="5" t="s">
        <v>71</v>
      </c>
      <c r="I32" s="5"/>
      <c r="J32" s="5"/>
      <c r="K32" s="5">
        <v>204</v>
      </c>
      <c r="L32" s="5">
        <v>13</v>
      </c>
      <c r="M32" s="5">
        <v>3</v>
      </c>
      <c r="N32" s="5" t="s">
        <v>6</v>
      </c>
      <c r="O32" s="5">
        <v>0</v>
      </c>
      <c r="P32" s="5">
        <v>23899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205</v>
      </c>
      <c r="F33" s="5">
        <v>2189</v>
      </c>
      <c r="G33" s="5" t="s">
        <v>72</v>
      </c>
      <c r="H33" s="5" t="s">
        <v>73</v>
      </c>
      <c r="I33" s="5"/>
      <c r="J33" s="5"/>
      <c r="K33" s="5">
        <v>205</v>
      </c>
      <c r="L33" s="5">
        <v>14</v>
      </c>
      <c r="M33" s="5">
        <v>3</v>
      </c>
      <c r="N33" s="5" t="s">
        <v>6</v>
      </c>
      <c r="O33" s="5">
        <v>0</v>
      </c>
      <c r="P33" s="5">
        <v>55455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232</v>
      </c>
      <c r="F34" s="5">
        <v>0</v>
      </c>
      <c r="G34" s="5" t="s">
        <v>74</v>
      </c>
      <c r="H34" s="5" t="s">
        <v>75</v>
      </c>
      <c r="I34" s="5"/>
      <c r="J34" s="5"/>
      <c r="K34" s="5">
        <v>232</v>
      </c>
      <c r="L34" s="5">
        <v>15</v>
      </c>
      <c r="M34" s="5">
        <v>3</v>
      </c>
      <c r="N34" s="5" t="s">
        <v>6</v>
      </c>
      <c r="O34" s="5">
        <v>0</v>
      </c>
      <c r="P34" s="5">
        <v>0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214</v>
      </c>
      <c r="F35" s="5">
        <v>34537</v>
      </c>
      <c r="G35" s="5" t="s">
        <v>76</v>
      </c>
      <c r="H35" s="5" t="s">
        <v>77</v>
      </c>
      <c r="I35" s="5"/>
      <c r="J35" s="5"/>
      <c r="K35" s="5">
        <v>214</v>
      </c>
      <c r="L35" s="5">
        <v>16</v>
      </c>
      <c r="M35" s="5">
        <v>3</v>
      </c>
      <c r="N35" s="5" t="s">
        <v>6</v>
      </c>
      <c r="O35" s="5">
        <v>0</v>
      </c>
      <c r="P35" s="5">
        <v>340109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215</v>
      </c>
      <c r="F36" s="5">
        <v>0</v>
      </c>
      <c r="G36" s="5" t="s">
        <v>78</v>
      </c>
      <c r="H36" s="5" t="s">
        <v>79</v>
      </c>
      <c r="I36" s="5"/>
      <c r="J36" s="5"/>
      <c r="K36" s="5">
        <v>215</v>
      </c>
      <c r="L36" s="5">
        <v>17</v>
      </c>
      <c r="M36" s="5">
        <v>3</v>
      </c>
      <c r="N36" s="5" t="s">
        <v>6</v>
      </c>
      <c r="O36" s="5">
        <v>0</v>
      </c>
      <c r="P36" s="5">
        <v>0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217</v>
      </c>
      <c r="F37" s="5">
        <v>0</v>
      </c>
      <c r="G37" s="5" t="s">
        <v>80</v>
      </c>
      <c r="H37" s="5" t="s">
        <v>81</v>
      </c>
      <c r="I37" s="5"/>
      <c r="J37" s="5"/>
      <c r="K37" s="5">
        <v>217</v>
      </c>
      <c r="L37" s="5">
        <v>18</v>
      </c>
      <c r="M37" s="5">
        <v>3</v>
      </c>
      <c r="N37" s="5" t="s">
        <v>6</v>
      </c>
      <c r="O37" s="5">
        <v>0</v>
      </c>
      <c r="P37" s="5">
        <v>0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230</v>
      </c>
      <c r="F38" s="5">
        <v>0</v>
      </c>
      <c r="G38" s="5" t="s">
        <v>82</v>
      </c>
      <c r="H38" s="5" t="s">
        <v>83</v>
      </c>
      <c r="I38" s="5"/>
      <c r="J38" s="5"/>
      <c r="K38" s="5">
        <v>230</v>
      </c>
      <c r="L38" s="5">
        <v>19</v>
      </c>
      <c r="M38" s="5">
        <v>3</v>
      </c>
      <c r="N38" s="5" t="s">
        <v>6</v>
      </c>
      <c r="O38" s="5">
        <v>0</v>
      </c>
      <c r="P38" s="5">
        <v>0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206</v>
      </c>
      <c r="F39" s="5">
        <v>0</v>
      </c>
      <c r="G39" s="5" t="s">
        <v>84</v>
      </c>
      <c r="H39" s="5" t="s">
        <v>85</v>
      </c>
      <c r="I39" s="5"/>
      <c r="J39" s="5"/>
      <c r="K39" s="5">
        <v>206</v>
      </c>
      <c r="L39" s="5">
        <v>20</v>
      </c>
      <c r="M39" s="5">
        <v>3</v>
      </c>
      <c r="N39" s="5" t="s">
        <v>6</v>
      </c>
      <c r="O39" s="5">
        <v>0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207</v>
      </c>
      <c r="F40" s="5">
        <v>278.182635</v>
      </c>
      <c r="G40" s="5" t="s">
        <v>86</v>
      </c>
      <c r="H40" s="5" t="s">
        <v>87</v>
      </c>
      <c r="I40" s="5"/>
      <c r="J40" s="5"/>
      <c r="K40" s="5">
        <v>207</v>
      </c>
      <c r="L40" s="5">
        <v>21</v>
      </c>
      <c r="M40" s="5">
        <v>3</v>
      </c>
      <c r="N40" s="5" t="s">
        <v>6</v>
      </c>
      <c r="O40" s="5">
        <v>-1</v>
      </c>
      <c r="P40" s="5">
        <v>278.182635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208</v>
      </c>
      <c r="F41" s="5">
        <v>95.796950999999993</v>
      </c>
      <c r="G41" s="5" t="s">
        <v>88</v>
      </c>
      <c r="H41" s="5" t="s">
        <v>89</v>
      </c>
      <c r="I41" s="5"/>
      <c r="J41" s="5"/>
      <c r="K41" s="5">
        <v>208</v>
      </c>
      <c r="L41" s="5">
        <v>22</v>
      </c>
      <c r="M41" s="5">
        <v>3</v>
      </c>
      <c r="N41" s="5" t="s">
        <v>6</v>
      </c>
      <c r="O41" s="5">
        <v>-1</v>
      </c>
      <c r="P41" s="5">
        <v>95.796950999999993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209</v>
      </c>
      <c r="F42" s="5">
        <v>0</v>
      </c>
      <c r="G42" s="5" t="s">
        <v>90</v>
      </c>
      <c r="H42" s="5" t="s">
        <v>91</v>
      </c>
      <c r="I42" s="5"/>
      <c r="J42" s="5"/>
      <c r="K42" s="5">
        <v>209</v>
      </c>
      <c r="L42" s="5">
        <v>23</v>
      </c>
      <c r="M42" s="5">
        <v>3</v>
      </c>
      <c r="N42" s="5" t="s">
        <v>6</v>
      </c>
      <c r="O42" s="5">
        <v>0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233</v>
      </c>
      <c r="F43" s="5">
        <v>16406</v>
      </c>
      <c r="G43" s="5" t="s">
        <v>92</v>
      </c>
      <c r="H43" s="5" t="s">
        <v>93</v>
      </c>
      <c r="I43" s="5"/>
      <c r="J43" s="5"/>
      <c r="K43" s="5">
        <v>233</v>
      </c>
      <c r="L43" s="5">
        <v>24</v>
      </c>
      <c r="M43" s="5">
        <v>3</v>
      </c>
      <c r="N43" s="5" t="s">
        <v>6</v>
      </c>
      <c r="O43" s="5">
        <v>0</v>
      </c>
      <c r="P43" s="5">
        <v>116807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210</v>
      </c>
      <c r="F44" s="5">
        <v>3004</v>
      </c>
      <c r="G44" s="5" t="s">
        <v>94</v>
      </c>
      <c r="H44" s="5" t="s">
        <v>95</v>
      </c>
      <c r="I44" s="5"/>
      <c r="J44" s="5"/>
      <c r="K44" s="5">
        <v>210</v>
      </c>
      <c r="L44" s="5">
        <v>25</v>
      </c>
      <c r="M44" s="5">
        <v>3</v>
      </c>
      <c r="N44" s="5" t="s">
        <v>6</v>
      </c>
      <c r="O44" s="5">
        <v>0</v>
      </c>
      <c r="P44" s="5">
        <v>63981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211</v>
      </c>
      <c r="F45" s="5">
        <v>1643</v>
      </c>
      <c r="G45" s="5" t="s">
        <v>96</v>
      </c>
      <c r="H45" s="5" t="s">
        <v>97</v>
      </c>
      <c r="I45" s="5"/>
      <c r="J45" s="5"/>
      <c r="K45" s="5">
        <v>211</v>
      </c>
      <c r="L45" s="5">
        <v>26</v>
      </c>
      <c r="M45" s="5">
        <v>3</v>
      </c>
      <c r="N45" s="5" t="s">
        <v>6</v>
      </c>
      <c r="O45" s="5">
        <v>0</v>
      </c>
      <c r="P45" s="5">
        <v>31466</v>
      </c>
    </row>
    <row r="46" spans="1:16" x14ac:dyDescent="0.2">
      <c r="A46" s="5">
        <v>50</v>
      </c>
      <c r="B46" s="5">
        <v>0</v>
      </c>
      <c r="C46" s="5">
        <v>0</v>
      </c>
      <c r="D46" s="5">
        <v>1</v>
      </c>
      <c r="E46" s="5">
        <v>224</v>
      </c>
      <c r="F46" s="5">
        <v>34537</v>
      </c>
      <c r="G46" s="5" t="s">
        <v>98</v>
      </c>
      <c r="H46" s="5" t="s">
        <v>99</v>
      </c>
      <c r="I46" s="5"/>
      <c r="J46" s="5"/>
      <c r="K46" s="5">
        <v>224</v>
      </c>
      <c r="L46" s="5">
        <v>27</v>
      </c>
      <c r="M46" s="5">
        <v>3</v>
      </c>
      <c r="N46" s="5" t="s">
        <v>6</v>
      </c>
      <c r="O46" s="5">
        <v>0</v>
      </c>
      <c r="P46" s="5">
        <v>340109</v>
      </c>
    </row>
    <row r="48" spans="1:16" x14ac:dyDescent="0.2">
      <c r="A48">
        <v>-1</v>
      </c>
    </row>
    <row r="51" spans="1:40" x14ac:dyDescent="0.2">
      <c r="A51" s="4">
        <v>75</v>
      </c>
      <c r="B51" s="4" t="s">
        <v>168</v>
      </c>
      <c r="C51" s="4">
        <v>2000</v>
      </c>
      <c r="D51" s="4">
        <v>0</v>
      </c>
      <c r="E51" s="4">
        <v>1</v>
      </c>
      <c r="F51" s="4"/>
      <c r="G51" s="4">
        <v>0</v>
      </c>
      <c r="H51" s="4">
        <v>1</v>
      </c>
      <c r="I51" s="4">
        <v>0</v>
      </c>
      <c r="J51" s="4">
        <v>4</v>
      </c>
      <c r="K51" s="4">
        <v>0</v>
      </c>
      <c r="L51" s="4">
        <v>0</v>
      </c>
      <c r="M51" s="4">
        <v>0</v>
      </c>
      <c r="N51" s="4">
        <v>62803415</v>
      </c>
      <c r="O51" s="4">
        <v>1</v>
      </c>
    </row>
    <row r="52" spans="1:40" x14ac:dyDescent="0.2">
      <c r="A52" s="4">
        <v>75</v>
      </c>
      <c r="B52" s="4" t="s">
        <v>169</v>
      </c>
      <c r="C52" s="4">
        <v>2023</v>
      </c>
      <c r="D52" s="4">
        <v>1</v>
      </c>
      <c r="E52" s="4">
        <v>0</v>
      </c>
      <c r="F52" s="4"/>
      <c r="G52" s="4">
        <v>0</v>
      </c>
      <c r="H52" s="4">
        <v>2</v>
      </c>
      <c r="I52" s="4">
        <v>0</v>
      </c>
      <c r="J52" s="4">
        <v>3</v>
      </c>
      <c r="K52" s="4">
        <v>0</v>
      </c>
      <c r="L52" s="4">
        <v>0</v>
      </c>
      <c r="M52" s="4">
        <v>1</v>
      </c>
      <c r="N52" s="4">
        <v>62803416</v>
      </c>
      <c r="O52" s="4">
        <v>2</v>
      </c>
    </row>
    <row r="53" spans="1:40" x14ac:dyDescent="0.2">
      <c r="A53" s="6">
        <v>1</v>
      </c>
      <c r="B53" s="6" t="s">
        <v>170</v>
      </c>
      <c r="C53" s="6" t="s">
        <v>171</v>
      </c>
      <c r="D53" s="6">
        <v>2023</v>
      </c>
      <c r="E53" s="6">
        <v>3</v>
      </c>
      <c r="F53" s="6">
        <v>1</v>
      </c>
      <c r="G53" s="6">
        <v>1</v>
      </c>
      <c r="H53" s="6">
        <v>0</v>
      </c>
      <c r="I53" s="6">
        <v>2</v>
      </c>
      <c r="J53" s="6">
        <v>1</v>
      </c>
      <c r="K53" s="6">
        <v>7.56</v>
      </c>
      <c r="L53" s="6">
        <v>4.83</v>
      </c>
      <c r="M53" s="6">
        <v>1</v>
      </c>
      <c r="N53" s="6">
        <v>1</v>
      </c>
      <c r="O53" s="6">
        <v>7.56</v>
      </c>
      <c r="P53" s="6">
        <v>4.83</v>
      </c>
      <c r="Q53" s="6">
        <v>1</v>
      </c>
      <c r="R53" s="6" t="s">
        <v>6</v>
      </c>
      <c r="S53" s="6" t="s">
        <v>6</v>
      </c>
      <c r="T53" s="6" t="s">
        <v>6</v>
      </c>
      <c r="U53" s="6" t="s">
        <v>6</v>
      </c>
      <c r="V53" s="6" t="s">
        <v>6</v>
      </c>
      <c r="W53" s="6" t="s">
        <v>6</v>
      </c>
      <c r="X53" s="6" t="s">
        <v>6</v>
      </c>
      <c r="Y53" s="6" t="s">
        <v>6</v>
      </c>
      <c r="Z53" s="6" t="s">
        <v>6</v>
      </c>
      <c r="AA53" s="6" t="s">
        <v>6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>
        <v>62803417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16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00" x14ac:dyDescent="0.2">
      <c r="A1">
        <f>ROW(Source!A25)</f>
        <v>25</v>
      </c>
      <c r="B1">
        <v>62803415</v>
      </c>
      <c r="C1">
        <v>62803480</v>
      </c>
      <c r="D1">
        <v>121548</v>
      </c>
      <c r="E1">
        <v>1</v>
      </c>
      <c r="F1">
        <v>1</v>
      </c>
      <c r="G1">
        <v>1</v>
      </c>
      <c r="H1">
        <v>1</v>
      </c>
      <c r="I1" t="s">
        <v>25</v>
      </c>
      <c r="J1" t="s">
        <v>6</v>
      </c>
      <c r="K1" t="s">
        <v>173</v>
      </c>
      <c r="L1">
        <v>608254</v>
      </c>
      <c r="N1">
        <v>1013</v>
      </c>
      <c r="O1" t="s">
        <v>174</v>
      </c>
      <c r="P1" t="s">
        <v>174</v>
      </c>
      <c r="Q1">
        <v>1</v>
      </c>
      <c r="W1">
        <v>0</v>
      </c>
      <c r="X1">
        <v>-185737400</v>
      </c>
      <c r="Y1">
        <v>25.96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6</v>
      </c>
      <c r="AT1">
        <v>25.96</v>
      </c>
      <c r="AU1" t="s">
        <v>6</v>
      </c>
      <c r="AV1">
        <v>2</v>
      </c>
      <c r="AW1">
        <v>2</v>
      </c>
      <c r="AX1">
        <v>62803663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Y1*Source!I25</f>
        <v>83.090171999999995</v>
      </c>
      <c r="CY1">
        <f>AD1</f>
        <v>0</v>
      </c>
      <c r="CZ1">
        <f>AH1</f>
        <v>0</v>
      </c>
      <c r="DA1">
        <f>AL1</f>
        <v>1</v>
      </c>
      <c r="DB1">
        <f t="shared" ref="DB1:DB14" si="0">ROUND(ROUND(AT1*CZ1,2),2)</f>
        <v>0</v>
      </c>
      <c r="DC1">
        <f t="shared" ref="DC1:DC14" si="1">ROUND(ROUND(AT1*AG1,2),2)</f>
        <v>0</v>
      </c>
      <c r="DH1">
        <f>Source!I25*SmtRes!Y1</f>
        <v>83.090171999999995</v>
      </c>
      <c r="DI1">
        <f>AD1</f>
        <v>0</v>
      </c>
      <c r="DJ1">
        <f>EtalonRes!AB1</f>
        <v>0</v>
      </c>
      <c r="DK1">
        <f>Source!BA25</f>
        <v>1</v>
      </c>
      <c r="GQ1">
        <v>-1</v>
      </c>
      <c r="GR1">
        <v>-1</v>
      </c>
    </row>
    <row r="2" spans="1:200" x14ac:dyDescent="0.2">
      <c r="A2">
        <f>ROW(Source!A25)</f>
        <v>25</v>
      </c>
      <c r="B2">
        <v>62803415</v>
      </c>
      <c r="C2">
        <v>62803480</v>
      </c>
      <c r="D2">
        <v>27439781</v>
      </c>
      <c r="E2">
        <v>1</v>
      </c>
      <c r="F2">
        <v>1</v>
      </c>
      <c r="G2">
        <v>1</v>
      </c>
      <c r="H2">
        <v>2</v>
      </c>
      <c r="I2" t="s">
        <v>175</v>
      </c>
      <c r="J2" t="s">
        <v>176</v>
      </c>
      <c r="K2" t="s">
        <v>177</v>
      </c>
      <c r="L2">
        <v>1368</v>
      </c>
      <c r="N2">
        <v>1011</v>
      </c>
      <c r="O2" t="s">
        <v>178</v>
      </c>
      <c r="P2" t="s">
        <v>178</v>
      </c>
      <c r="Q2">
        <v>1</v>
      </c>
      <c r="W2">
        <v>0</v>
      </c>
      <c r="X2">
        <v>-938440382</v>
      </c>
      <c r="Y2">
        <v>25.96</v>
      </c>
      <c r="AA2">
        <v>0</v>
      </c>
      <c r="AB2">
        <v>122</v>
      </c>
      <c r="AC2">
        <v>13.61</v>
      </c>
      <c r="AD2">
        <v>0</v>
      </c>
      <c r="AE2">
        <v>0</v>
      </c>
      <c r="AF2">
        <v>122</v>
      </c>
      <c r="AG2">
        <v>13.61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6</v>
      </c>
      <c r="AT2">
        <v>25.96</v>
      </c>
      <c r="AU2" t="s">
        <v>6</v>
      </c>
      <c r="AV2">
        <v>0</v>
      </c>
      <c r="AW2">
        <v>2</v>
      </c>
      <c r="AX2">
        <v>62803664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Y2*Source!I25</f>
        <v>83.090171999999995</v>
      </c>
      <c r="CY2">
        <f>AB2</f>
        <v>122</v>
      </c>
      <c r="CZ2">
        <f>AF2</f>
        <v>122</v>
      </c>
      <c r="DA2">
        <f>AJ2</f>
        <v>1</v>
      </c>
      <c r="DB2">
        <f t="shared" si="0"/>
        <v>3167.12</v>
      </c>
      <c r="DC2">
        <f t="shared" si="1"/>
        <v>353.32</v>
      </c>
      <c r="DH2">
        <f>Source!I25*SmtRes!Y2</f>
        <v>83.090171999999995</v>
      </c>
      <c r="DI2">
        <f>AB2</f>
        <v>122</v>
      </c>
      <c r="DJ2">
        <f>EtalonRes!Z2</f>
        <v>122</v>
      </c>
      <c r="DK2">
        <f>Source!BB25</f>
        <v>1</v>
      </c>
      <c r="GQ2">
        <v>-1</v>
      </c>
      <c r="GR2">
        <v>-1</v>
      </c>
    </row>
    <row r="3" spans="1:200" x14ac:dyDescent="0.2">
      <c r="A3">
        <f>ROW(Source!A26)</f>
        <v>26</v>
      </c>
      <c r="B3">
        <v>62803416</v>
      </c>
      <c r="C3">
        <v>62803480</v>
      </c>
      <c r="D3">
        <v>121548</v>
      </c>
      <c r="E3">
        <v>1</v>
      </c>
      <c r="F3">
        <v>1</v>
      </c>
      <c r="G3">
        <v>1</v>
      </c>
      <c r="H3">
        <v>1</v>
      </c>
      <c r="I3" t="s">
        <v>25</v>
      </c>
      <c r="J3" t="s">
        <v>6</v>
      </c>
      <c r="K3" t="s">
        <v>173</v>
      </c>
      <c r="L3">
        <v>608254</v>
      </c>
      <c r="N3">
        <v>1013</v>
      </c>
      <c r="O3" t="s">
        <v>174</v>
      </c>
      <c r="P3" t="s">
        <v>174</v>
      </c>
      <c r="Q3">
        <v>1</v>
      </c>
      <c r="W3">
        <v>0</v>
      </c>
      <c r="X3">
        <v>-185737400</v>
      </c>
      <c r="Y3">
        <v>25.96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>
        <v>1</v>
      </c>
      <c r="AK3">
        <v>18.329999999999998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6</v>
      </c>
      <c r="AT3">
        <v>25.96</v>
      </c>
      <c r="AU3" t="s">
        <v>6</v>
      </c>
      <c r="AV3">
        <v>2</v>
      </c>
      <c r="AW3">
        <v>2</v>
      </c>
      <c r="AX3">
        <v>62803663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Y3*Source!I26</f>
        <v>83.090171999999995</v>
      </c>
      <c r="CY3">
        <f>AD3</f>
        <v>0</v>
      </c>
      <c r="CZ3">
        <f>AH3</f>
        <v>0</v>
      </c>
      <c r="DA3">
        <f>AL3</f>
        <v>1</v>
      </c>
      <c r="DB3">
        <f t="shared" si="0"/>
        <v>0</v>
      </c>
      <c r="DC3">
        <f t="shared" si="1"/>
        <v>0</v>
      </c>
      <c r="DH3">
        <f>Source!I26*SmtRes!Y3</f>
        <v>83.090171999999995</v>
      </c>
      <c r="DI3">
        <f>AD3</f>
        <v>0</v>
      </c>
      <c r="DJ3">
        <f>EtalonRes!AB3</f>
        <v>0</v>
      </c>
      <c r="DK3">
        <f>Source!BA26</f>
        <v>25.33</v>
      </c>
      <c r="GQ3">
        <v>-1</v>
      </c>
      <c r="GR3">
        <v>-1</v>
      </c>
    </row>
    <row r="4" spans="1:200" x14ac:dyDescent="0.2">
      <c r="A4">
        <f>ROW(Source!A26)</f>
        <v>26</v>
      </c>
      <c r="B4">
        <v>62803416</v>
      </c>
      <c r="C4">
        <v>62803480</v>
      </c>
      <c r="D4">
        <v>27439781</v>
      </c>
      <c r="E4">
        <v>1</v>
      </c>
      <c r="F4">
        <v>1</v>
      </c>
      <c r="G4">
        <v>1</v>
      </c>
      <c r="H4">
        <v>2</v>
      </c>
      <c r="I4" t="s">
        <v>175</v>
      </c>
      <c r="J4" t="s">
        <v>176</v>
      </c>
      <c r="K4" t="s">
        <v>177</v>
      </c>
      <c r="L4">
        <v>1368</v>
      </c>
      <c r="N4">
        <v>1011</v>
      </c>
      <c r="O4" t="s">
        <v>178</v>
      </c>
      <c r="P4" t="s">
        <v>178</v>
      </c>
      <c r="Q4">
        <v>1</v>
      </c>
      <c r="W4">
        <v>0</v>
      </c>
      <c r="X4">
        <v>-938440382</v>
      </c>
      <c r="Y4">
        <v>25.96</v>
      </c>
      <c r="AA4">
        <v>0</v>
      </c>
      <c r="AB4">
        <v>782.02</v>
      </c>
      <c r="AC4">
        <v>249.47</v>
      </c>
      <c r="AD4">
        <v>0</v>
      </c>
      <c r="AE4">
        <v>0</v>
      </c>
      <c r="AF4">
        <v>122</v>
      </c>
      <c r="AG4">
        <v>13.61</v>
      </c>
      <c r="AH4">
        <v>0</v>
      </c>
      <c r="AI4">
        <v>1</v>
      </c>
      <c r="AJ4">
        <v>6.41</v>
      </c>
      <c r="AK4">
        <v>18.329999999999998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6</v>
      </c>
      <c r="AT4">
        <v>25.96</v>
      </c>
      <c r="AU4" t="s">
        <v>6</v>
      </c>
      <c r="AV4">
        <v>0</v>
      </c>
      <c r="AW4">
        <v>2</v>
      </c>
      <c r="AX4">
        <v>62803664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Y4*Source!I26</f>
        <v>83.090171999999995</v>
      </c>
      <c r="CY4">
        <f>AB4</f>
        <v>782.02</v>
      </c>
      <c r="CZ4">
        <f>AF4</f>
        <v>122</v>
      </c>
      <c r="DA4">
        <f>AJ4</f>
        <v>6.41</v>
      </c>
      <c r="DB4">
        <f t="shared" si="0"/>
        <v>3167.12</v>
      </c>
      <c r="DC4">
        <f t="shared" si="1"/>
        <v>353.32</v>
      </c>
      <c r="DH4">
        <f>Source!I26*SmtRes!Y4</f>
        <v>83.090171999999995</v>
      </c>
      <c r="DI4">
        <f>AB4</f>
        <v>782.02</v>
      </c>
      <c r="DJ4">
        <f>EtalonRes!Z4</f>
        <v>122</v>
      </c>
      <c r="DK4">
        <f>Source!BB26</f>
        <v>6.41</v>
      </c>
      <c r="GQ4">
        <v>-1</v>
      </c>
      <c r="GR4">
        <v>-1</v>
      </c>
    </row>
    <row r="5" spans="1:200" x14ac:dyDescent="0.2">
      <c r="A5">
        <f>ROW(Source!A27)</f>
        <v>27</v>
      </c>
      <c r="B5">
        <v>62803415</v>
      </c>
      <c r="C5">
        <v>62803490</v>
      </c>
      <c r="D5">
        <v>27441335</v>
      </c>
      <c r="E5">
        <v>1</v>
      </c>
      <c r="F5">
        <v>1</v>
      </c>
      <c r="G5">
        <v>1</v>
      </c>
      <c r="H5">
        <v>2</v>
      </c>
      <c r="I5" t="s">
        <v>179</v>
      </c>
      <c r="J5" t="s">
        <v>180</v>
      </c>
      <c r="K5" t="s">
        <v>181</v>
      </c>
      <c r="L5">
        <v>1368</v>
      </c>
      <c r="N5">
        <v>1011</v>
      </c>
      <c r="O5" t="s">
        <v>178</v>
      </c>
      <c r="P5" t="s">
        <v>178</v>
      </c>
      <c r="Q5">
        <v>1</v>
      </c>
      <c r="W5">
        <v>0</v>
      </c>
      <c r="X5">
        <v>-1952721807</v>
      </c>
      <c r="Y5">
        <v>2.5899999999999999E-2</v>
      </c>
      <c r="AA5">
        <v>0</v>
      </c>
      <c r="AB5">
        <v>114.93</v>
      </c>
      <c r="AC5">
        <v>13.61</v>
      </c>
      <c r="AD5">
        <v>0</v>
      </c>
      <c r="AE5">
        <v>0</v>
      </c>
      <c r="AF5">
        <v>114.93</v>
      </c>
      <c r="AG5">
        <v>13.61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6</v>
      </c>
      <c r="AT5">
        <v>2.5899999999999999E-2</v>
      </c>
      <c r="AU5" t="s">
        <v>6</v>
      </c>
      <c r="AV5">
        <v>0</v>
      </c>
      <c r="AW5">
        <v>2</v>
      </c>
      <c r="AX5">
        <v>62803492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Y5*Source!I27</f>
        <v>142.58478359999998</v>
      </c>
      <c r="CY5">
        <f>AB5</f>
        <v>114.93</v>
      </c>
      <c r="CZ5">
        <f>AF5</f>
        <v>114.93</v>
      </c>
      <c r="DA5">
        <f>AJ5</f>
        <v>1</v>
      </c>
      <c r="DB5">
        <f t="shared" si="0"/>
        <v>2.98</v>
      </c>
      <c r="DC5">
        <f t="shared" si="1"/>
        <v>0.35</v>
      </c>
      <c r="DH5">
        <f>Source!I27*SmtRes!Y5</f>
        <v>142.58478359999998</v>
      </c>
      <c r="DI5">
        <f>AB5</f>
        <v>114.93</v>
      </c>
      <c r="DJ5">
        <f>EtalonRes!Z5</f>
        <v>114.93</v>
      </c>
      <c r="DK5">
        <f>Source!BB27</f>
        <v>1</v>
      </c>
      <c r="GQ5">
        <v>-1</v>
      </c>
      <c r="GR5">
        <v>-1</v>
      </c>
    </row>
    <row r="6" spans="1:200" x14ac:dyDescent="0.2">
      <c r="A6">
        <f>ROW(Source!A28)</f>
        <v>28</v>
      </c>
      <c r="B6">
        <v>62803416</v>
      </c>
      <c r="C6">
        <v>62803490</v>
      </c>
      <c r="D6">
        <v>27441335</v>
      </c>
      <c r="E6">
        <v>1</v>
      </c>
      <c r="F6">
        <v>1</v>
      </c>
      <c r="G6">
        <v>1</v>
      </c>
      <c r="H6">
        <v>2</v>
      </c>
      <c r="I6" t="s">
        <v>179</v>
      </c>
      <c r="J6" t="s">
        <v>180</v>
      </c>
      <c r="K6" t="s">
        <v>181</v>
      </c>
      <c r="L6">
        <v>1368</v>
      </c>
      <c r="N6">
        <v>1011</v>
      </c>
      <c r="O6" t="s">
        <v>178</v>
      </c>
      <c r="P6" t="s">
        <v>178</v>
      </c>
      <c r="Q6">
        <v>1</v>
      </c>
      <c r="W6">
        <v>0</v>
      </c>
      <c r="X6">
        <v>-1952721807</v>
      </c>
      <c r="Y6">
        <v>2.5899999999999999E-2</v>
      </c>
      <c r="AA6">
        <v>0</v>
      </c>
      <c r="AB6">
        <v>818.3</v>
      </c>
      <c r="AC6">
        <v>249.47</v>
      </c>
      <c r="AD6">
        <v>0</v>
      </c>
      <c r="AE6">
        <v>0</v>
      </c>
      <c r="AF6">
        <v>114.93</v>
      </c>
      <c r="AG6">
        <v>13.61</v>
      </c>
      <c r="AH6">
        <v>0</v>
      </c>
      <c r="AI6">
        <v>1</v>
      </c>
      <c r="AJ6">
        <v>7.12</v>
      </c>
      <c r="AK6">
        <v>18.329999999999998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6</v>
      </c>
      <c r="AT6">
        <v>2.5899999999999999E-2</v>
      </c>
      <c r="AU6" t="s">
        <v>6</v>
      </c>
      <c r="AV6">
        <v>0</v>
      </c>
      <c r="AW6">
        <v>2</v>
      </c>
      <c r="AX6">
        <v>62803492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Y6*Source!I28</f>
        <v>142.58478359999998</v>
      </c>
      <c r="CY6">
        <f>AB6</f>
        <v>818.3</v>
      </c>
      <c r="CZ6">
        <f>AF6</f>
        <v>114.93</v>
      </c>
      <c r="DA6">
        <f>AJ6</f>
        <v>7.12</v>
      </c>
      <c r="DB6">
        <f t="shared" si="0"/>
        <v>2.98</v>
      </c>
      <c r="DC6">
        <f t="shared" si="1"/>
        <v>0.35</v>
      </c>
      <c r="DH6">
        <f>Source!I28*SmtRes!Y6</f>
        <v>142.58478359999998</v>
      </c>
      <c r="DI6">
        <f>AB6</f>
        <v>818.3</v>
      </c>
      <c r="DJ6">
        <f>EtalonRes!Z6</f>
        <v>114.93</v>
      </c>
      <c r="DK6">
        <f>Source!BB28</f>
        <v>7.12</v>
      </c>
      <c r="GQ6">
        <v>-1</v>
      </c>
      <c r="GR6">
        <v>-1</v>
      </c>
    </row>
    <row r="7" spans="1:200" x14ac:dyDescent="0.2">
      <c r="A7">
        <f>ROW(Source!A29)</f>
        <v>29</v>
      </c>
      <c r="B7">
        <v>62803415</v>
      </c>
      <c r="C7">
        <v>62803493</v>
      </c>
      <c r="D7">
        <v>27493207</v>
      </c>
      <c r="E7">
        <v>1</v>
      </c>
      <c r="F7">
        <v>1</v>
      </c>
      <c r="G7">
        <v>1</v>
      </c>
      <c r="H7">
        <v>1</v>
      </c>
      <c r="I7" t="s">
        <v>182</v>
      </c>
      <c r="J7" t="s">
        <v>6</v>
      </c>
      <c r="K7" t="s">
        <v>183</v>
      </c>
      <c r="L7">
        <v>1369</v>
      </c>
      <c r="N7">
        <v>1013</v>
      </c>
      <c r="O7" t="s">
        <v>184</v>
      </c>
      <c r="P7" t="s">
        <v>184</v>
      </c>
      <c r="Q7">
        <v>1</v>
      </c>
      <c r="W7">
        <v>0</v>
      </c>
      <c r="X7">
        <v>-1900352537</v>
      </c>
      <c r="Y7">
        <v>3.65</v>
      </c>
      <c r="AA7">
        <v>0</v>
      </c>
      <c r="AB7">
        <v>0</v>
      </c>
      <c r="AC7">
        <v>0</v>
      </c>
      <c r="AD7">
        <v>7.87</v>
      </c>
      <c r="AE7">
        <v>0</v>
      </c>
      <c r="AF7">
        <v>0</v>
      </c>
      <c r="AG7">
        <v>0</v>
      </c>
      <c r="AH7">
        <v>7.87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6</v>
      </c>
      <c r="AT7">
        <v>3.65</v>
      </c>
      <c r="AU7" t="s">
        <v>6</v>
      </c>
      <c r="AV7">
        <v>1</v>
      </c>
      <c r="AW7">
        <v>2</v>
      </c>
      <c r="AX7">
        <v>62807348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Y7*Source!I29</f>
        <v>11.682554999999999</v>
      </c>
      <c r="CY7">
        <f>AD7</f>
        <v>7.87</v>
      </c>
      <c r="CZ7">
        <f>AH7</f>
        <v>7.87</v>
      </c>
      <c r="DA7">
        <f>AL7</f>
        <v>1</v>
      </c>
      <c r="DB7">
        <f t="shared" si="0"/>
        <v>28.73</v>
      </c>
      <c r="DC7">
        <f t="shared" si="1"/>
        <v>0</v>
      </c>
      <c r="DH7">
        <f>Source!I29*SmtRes!Y7</f>
        <v>11.682554999999999</v>
      </c>
      <c r="DI7">
        <f>AD7</f>
        <v>7.87</v>
      </c>
      <c r="DJ7">
        <f>EtalonRes!AB7</f>
        <v>7.87</v>
      </c>
      <c r="DK7">
        <f>Source!BA29</f>
        <v>1</v>
      </c>
      <c r="GQ7">
        <v>-1</v>
      </c>
      <c r="GR7">
        <v>-1</v>
      </c>
    </row>
    <row r="8" spans="1:200" x14ac:dyDescent="0.2">
      <c r="A8">
        <f>ROW(Source!A29)</f>
        <v>29</v>
      </c>
      <c r="B8">
        <v>62803415</v>
      </c>
      <c r="C8">
        <v>62803493</v>
      </c>
      <c r="D8">
        <v>121548</v>
      </c>
      <c r="E8">
        <v>1</v>
      </c>
      <c r="F8">
        <v>1</v>
      </c>
      <c r="G8">
        <v>1</v>
      </c>
      <c r="H8">
        <v>1</v>
      </c>
      <c r="I8" t="s">
        <v>25</v>
      </c>
      <c r="J8" t="s">
        <v>6</v>
      </c>
      <c r="K8" t="s">
        <v>173</v>
      </c>
      <c r="L8">
        <v>608254</v>
      </c>
      <c r="N8">
        <v>1013</v>
      </c>
      <c r="O8" t="s">
        <v>174</v>
      </c>
      <c r="P8" t="s">
        <v>174</v>
      </c>
      <c r="Q8">
        <v>1</v>
      </c>
      <c r="W8">
        <v>0</v>
      </c>
      <c r="X8">
        <v>-185737400</v>
      </c>
      <c r="Y8">
        <v>3.97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6</v>
      </c>
      <c r="AT8">
        <v>3.97</v>
      </c>
      <c r="AU8" t="s">
        <v>6</v>
      </c>
      <c r="AV8">
        <v>2</v>
      </c>
      <c r="AW8">
        <v>2</v>
      </c>
      <c r="AX8">
        <v>62807349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Y8*Source!I29</f>
        <v>12.706779000000001</v>
      </c>
      <c r="CY8">
        <f>AD8</f>
        <v>0</v>
      </c>
      <c r="CZ8">
        <f>AH8</f>
        <v>0</v>
      </c>
      <c r="DA8">
        <f>AL8</f>
        <v>1</v>
      </c>
      <c r="DB8">
        <f t="shared" si="0"/>
        <v>0</v>
      </c>
      <c r="DC8">
        <f t="shared" si="1"/>
        <v>0</v>
      </c>
      <c r="DH8">
        <f>Source!I29*SmtRes!Y8</f>
        <v>12.706779000000001</v>
      </c>
      <c r="DI8">
        <f>AD8</f>
        <v>0</v>
      </c>
      <c r="DJ8">
        <f>EtalonRes!AB8</f>
        <v>0</v>
      </c>
      <c r="DK8">
        <f>Source!BA29</f>
        <v>1</v>
      </c>
      <c r="GQ8">
        <v>-1</v>
      </c>
      <c r="GR8">
        <v>-1</v>
      </c>
    </row>
    <row r="9" spans="1:200" x14ac:dyDescent="0.2">
      <c r="A9">
        <f>ROW(Source!A29)</f>
        <v>29</v>
      </c>
      <c r="B9">
        <v>62803415</v>
      </c>
      <c r="C9">
        <v>62803493</v>
      </c>
      <c r="D9">
        <v>27439851</v>
      </c>
      <c r="E9">
        <v>1</v>
      </c>
      <c r="F9">
        <v>1</v>
      </c>
      <c r="G9">
        <v>1</v>
      </c>
      <c r="H9">
        <v>2</v>
      </c>
      <c r="I9" t="s">
        <v>185</v>
      </c>
      <c r="J9" t="s">
        <v>186</v>
      </c>
      <c r="K9" t="s">
        <v>187</v>
      </c>
      <c r="L9">
        <v>1368</v>
      </c>
      <c r="N9">
        <v>1011</v>
      </c>
      <c r="O9" t="s">
        <v>178</v>
      </c>
      <c r="P9" t="s">
        <v>178</v>
      </c>
      <c r="Q9">
        <v>1</v>
      </c>
      <c r="W9">
        <v>0</v>
      </c>
      <c r="X9">
        <v>82665938</v>
      </c>
      <c r="Y9">
        <v>3.97</v>
      </c>
      <c r="AA9">
        <v>0</v>
      </c>
      <c r="AB9">
        <v>88.79</v>
      </c>
      <c r="AC9">
        <v>13.61</v>
      </c>
      <c r="AD9">
        <v>0</v>
      </c>
      <c r="AE9">
        <v>0</v>
      </c>
      <c r="AF9">
        <v>88.79</v>
      </c>
      <c r="AG9">
        <v>13.61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6</v>
      </c>
      <c r="AT9">
        <v>3.97</v>
      </c>
      <c r="AU9" t="s">
        <v>6</v>
      </c>
      <c r="AV9">
        <v>0</v>
      </c>
      <c r="AW9">
        <v>2</v>
      </c>
      <c r="AX9">
        <v>62807350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Y9*Source!I29</f>
        <v>12.706779000000001</v>
      </c>
      <c r="CY9">
        <f>AB9</f>
        <v>88.79</v>
      </c>
      <c r="CZ9">
        <f>AF9</f>
        <v>88.79</v>
      </c>
      <c r="DA9">
        <f>AJ9</f>
        <v>1</v>
      </c>
      <c r="DB9">
        <f t="shared" si="0"/>
        <v>352.5</v>
      </c>
      <c r="DC9">
        <f t="shared" si="1"/>
        <v>54.03</v>
      </c>
      <c r="DH9">
        <f>Source!I29*SmtRes!Y9</f>
        <v>12.706779000000001</v>
      </c>
      <c r="DI9">
        <f>AB9</f>
        <v>88.79</v>
      </c>
      <c r="DJ9">
        <f>EtalonRes!Z9</f>
        <v>88.79</v>
      </c>
      <c r="DK9">
        <f>Source!BB29</f>
        <v>1</v>
      </c>
      <c r="GQ9">
        <v>-1</v>
      </c>
      <c r="GR9">
        <v>-1</v>
      </c>
    </row>
    <row r="10" spans="1:200" x14ac:dyDescent="0.2">
      <c r="A10">
        <f>ROW(Source!A29)</f>
        <v>29</v>
      </c>
      <c r="B10">
        <v>62803415</v>
      </c>
      <c r="C10">
        <v>62803493</v>
      </c>
      <c r="D10">
        <v>27441334</v>
      </c>
      <c r="E10">
        <v>1</v>
      </c>
      <c r="F10">
        <v>1</v>
      </c>
      <c r="G10">
        <v>1</v>
      </c>
      <c r="H10">
        <v>2</v>
      </c>
      <c r="I10" t="s">
        <v>188</v>
      </c>
      <c r="J10" t="s">
        <v>189</v>
      </c>
      <c r="K10" t="s">
        <v>190</v>
      </c>
      <c r="L10">
        <v>1368</v>
      </c>
      <c r="N10">
        <v>1011</v>
      </c>
      <c r="O10" t="s">
        <v>178</v>
      </c>
      <c r="P10" t="s">
        <v>178</v>
      </c>
      <c r="Q10">
        <v>1</v>
      </c>
      <c r="W10">
        <v>0</v>
      </c>
      <c r="X10">
        <v>-1565846336</v>
      </c>
      <c r="Y10">
        <v>0.08</v>
      </c>
      <c r="AA10">
        <v>0</v>
      </c>
      <c r="AB10">
        <v>115.67</v>
      </c>
      <c r="AC10">
        <v>11.69</v>
      </c>
      <c r="AD10">
        <v>0</v>
      </c>
      <c r="AE10">
        <v>0</v>
      </c>
      <c r="AF10">
        <v>115.67</v>
      </c>
      <c r="AG10">
        <v>11.69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6</v>
      </c>
      <c r="AT10">
        <v>0.08</v>
      </c>
      <c r="AU10" t="s">
        <v>6</v>
      </c>
      <c r="AV10">
        <v>0</v>
      </c>
      <c r="AW10">
        <v>2</v>
      </c>
      <c r="AX10">
        <v>62807351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Y10*Source!I29</f>
        <v>0.25605600000000001</v>
      </c>
      <c r="CY10">
        <f>AB10</f>
        <v>115.67</v>
      </c>
      <c r="CZ10">
        <f>AF10</f>
        <v>115.67</v>
      </c>
      <c r="DA10">
        <f>AJ10</f>
        <v>1</v>
      </c>
      <c r="DB10">
        <f t="shared" si="0"/>
        <v>9.25</v>
      </c>
      <c r="DC10">
        <f t="shared" si="1"/>
        <v>0.94</v>
      </c>
      <c r="DH10">
        <f>Source!I29*SmtRes!Y10</f>
        <v>0.25605600000000001</v>
      </c>
      <c r="DI10">
        <f>AB10</f>
        <v>115.67</v>
      </c>
      <c r="DJ10">
        <f>EtalonRes!Z10</f>
        <v>115.67</v>
      </c>
      <c r="DK10">
        <f>Source!BB29</f>
        <v>1</v>
      </c>
      <c r="GQ10">
        <v>-1</v>
      </c>
      <c r="GR10">
        <v>-1</v>
      </c>
    </row>
    <row r="11" spans="1:200" x14ac:dyDescent="0.2">
      <c r="A11">
        <f>ROW(Source!A30)</f>
        <v>30</v>
      </c>
      <c r="B11">
        <v>62803416</v>
      </c>
      <c r="C11">
        <v>62803493</v>
      </c>
      <c r="D11">
        <v>27493207</v>
      </c>
      <c r="E11">
        <v>1</v>
      </c>
      <c r="F11">
        <v>1</v>
      </c>
      <c r="G11">
        <v>1</v>
      </c>
      <c r="H11">
        <v>1</v>
      </c>
      <c r="I11" t="s">
        <v>182</v>
      </c>
      <c r="J11" t="s">
        <v>6</v>
      </c>
      <c r="K11" t="s">
        <v>183</v>
      </c>
      <c r="L11">
        <v>1369</v>
      </c>
      <c r="N11">
        <v>1013</v>
      </c>
      <c r="O11" t="s">
        <v>184</v>
      </c>
      <c r="P11" t="s">
        <v>184</v>
      </c>
      <c r="Q11">
        <v>1</v>
      </c>
      <c r="W11">
        <v>0</v>
      </c>
      <c r="X11">
        <v>-1900352537</v>
      </c>
      <c r="Y11">
        <v>3.65</v>
      </c>
      <c r="AA11">
        <v>0</v>
      </c>
      <c r="AB11">
        <v>0</v>
      </c>
      <c r="AC11">
        <v>0</v>
      </c>
      <c r="AD11">
        <v>199.35</v>
      </c>
      <c r="AE11">
        <v>0</v>
      </c>
      <c r="AF11">
        <v>0</v>
      </c>
      <c r="AG11">
        <v>0</v>
      </c>
      <c r="AH11">
        <v>7.87</v>
      </c>
      <c r="AI11">
        <v>1</v>
      </c>
      <c r="AJ11">
        <v>1</v>
      </c>
      <c r="AK11">
        <v>1</v>
      </c>
      <c r="AL11">
        <v>25.33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6</v>
      </c>
      <c r="AT11">
        <v>3.65</v>
      </c>
      <c r="AU11" t="s">
        <v>6</v>
      </c>
      <c r="AV11">
        <v>1</v>
      </c>
      <c r="AW11">
        <v>2</v>
      </c>
      <c r="AX11">
        <v>62807348</v>
      </c>
      <c r="AY11">
        <v>1</v>
      </c>
      <c r="AZ11">
        <v>0</v>
      </c>
      <c r="BA11">
        <v>12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Y11*Source!I30</f>
        <v>11.682554999999999</v>
      </c>
      <c r="CY11">
        <f>AD11</f>
        <v>199.35</v>
      </c>
      <c r="CZ11">
        <f>AH11</f>
        <v>7.87</v>
      </c>
      <c r="DA11">
        <f>AL11</f>
        <v>25.33</v>
      </c>
      <c r="DB11">
        <f t="shared" si="0"/>
        <v>28.73</v>
      </c>
      <c r="DC11">
        <f t="shared" si="1"/>
        <v>0</v>
      </c>
      <c r="DH11">
        <f>Source!I30*SmtRes!Y11</f>
        <v>11.682554999999999</v>
      </c>
      <c r="DI11">
        <f>AD11</f>
        <v>199.35</v>
      </c>
      <c r="DJ11">
        <f>EtalonRes!AB12</f>
        <v>7.87</v>
      </c>
      <c r="DK11">
        <f>Source!BA30</f>
        <v>25.33</v>
      </c>
      <c r="GQ11">
        <v>-1</v>
      </c>
      <c r="GR11">
        <v>-1</v>
      </c>
    </row>
    <row r="12" spans="1:200" x14ac:dyDescent="0.2">
      <c r="A12">
        <f>ROW(Source!A30)</f>
        <v>30</v>
      </c>
      <c r="B12">
        <v>62803416</v>
      </c>
      <c r="C12">
        <v>62803493</v>
      </c>
      <c r="D12">
        <v>121548</v>
      </c>
      <c r="E12">
        <v>1</v>
      </c>
      <c r="F12">
        <v>1</v>
      </c>
      <c r="G12">
        <v>1</v>
      </c>
      <c r="H12">
        <v>1</v>
      </c>
      <c r="I12" t="s">
        <v>25</v>
      </c>
      <c r="J12" t="s">
        <v>6</v>
      </c>
      <c r="K12" t="s">
        <v>173</v>
      </c>
      <c r="L12">
        <v>608254</v>
      </c>
      <c r="N12">
        <v>1013</v>
      </c>
      <c r="O12" t="s">
        <v>174</v>
      </c>
      <c r="P12" t="s">
        <v>174</v>
      </c>
      <c r="Q12">
        <v>1</v>
      </c>
      <c r="W12">
        <v>0</v>
      </c>
      <c r="X12">
        <v>-185737400</v>
      </c>
      <c r="Y12">
        <v>3.97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18.329999999999998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6</v>
      </c>
      <c r="AT12">
        <v>3.97</v>
      </c>
      <c r="AU12" t="s">
        <v>6</v>
      </c>
      <c r="AV12">
        <v>2</v>
      </c>
      <c r="AW12">
        <v>2</v>
      </c>
      <c r="AX12">
        <v>62807349</v>
      </c>
      <c r="AY12">
        <v>1</v>
      </c>
      <c r="AZ12">
        <v>0</v>
      </c>
      <c r="BA12">
        <v>13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Y12*Source!I30</f>
        <v>12.706779000000001</v>
      </c>
      <c r="CY12">
        <f>AD12</f>
        <v>0</v>
      </c>
      <c r="CZ12">
        <f>AH12</f>
        <v>0</v>
      </c>
      <c r="DA12">
        <f>AL12</f>
        <v>1</v>
      </c>
      <c r="DB12">
        <f t="shared" si="0"/>
        <v>0</v>
      </c>
      <c r="DC12">
        <f t="shared" si="1"/>
        <v>0</v>
      </c>
      <c r="DH12">
        <f>Source!I30*SmtRes!Y12</f>
        <v>12.706779000000001</v>
      </c>
      <c r="DI12">
        <f>AD12</f>
        <v>0</v>
      </c>
      <c r="DJ12">
        <f>EtalonRes!AB13</f>
        <v>0</v>
      </c>
      <c r="DK12">
        <f>Source!BA30</f>
        <v>25.33</v>
      </c>
      <c r="GQ12">
        <v>-1</v>
      </c>
      <c r="GR12">
        <v>-1</v>
      </c>
    </row>
    <row r="13" spans="1:200" x14ac:dyDescent="0.2">
      <c r="A13">
        <f>ROW(Source!A30)</f>
        <v>30</v>
      </c>
      <c r="B13">
        <v>62803416</v>
      </c>
      <c r="C13">
        <v>62803493</v>
      </c>
      <c r="D13">
        <v>27439851</v>
      </c>
      <c r="E13">
        <v>1</v>
      </c>
      <c r="F13">
        <v>1</v>
      </c>
      <c r="G13">
        <v>1</v>
      </c>
      <c r="H13">
        <v>2</v>
      </c>
      <c r="I13" t="s">
        <v>185</v>
      </c>
      <c r="J13" t="s">
        <v>186</v>
      </c>
      <c r="K13" t="s">
        <v>187</v>
      </c>
      <c r="L13">
        <v>1368</v>
      </c>
      <c r="N13">
        <v>1011</v>
      </c>
      <c r="O13" t="s">
        <v>178</v>
      </c>
      <c r="P13" t="s">
        <v>178</v>
      </c>
      <c r="Q13">
        <v>1</v>
      </c>
      <c r="W13">
        <v>0</v>
      </c>
      <c r="X13">
        <v>82665938</v>
      </c>
      <c r="Y13">
        <v>3.97</v>
      </c>
      <c r="AA13">
        <v>0</v>
      </c>
      <c r="AB13">
        <v>569.14</v>
      </c>
      <c r="AC13">
        <v>249.47</v>
      </c>
      <c r="AD13">
        <v>0</v>
      </c>
      <c r="AE13">
        <v>0</v>
      </c>
      <c r="AF13">
        <v>88.79</v>
      </c>
      <c r="AG13">
        <v>13.61</v>
      </c>
      <c r="AH13">
        <v>0</v>
      </c>
      <c r="AI13">
        <v>1</v>
      </c>
      <c r="AJ13">
        <v>6.41</v>
      </c>
      <c r="AK13">
        <v>18.329999999999998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6</v>
      </c>
      <c r="AT13">
        <v>3.97</v>
      </c>
      <c r="AU13" t="s">
        <v>6</v>
      </c>
      <c r="AV13">
        <v>0</v>
      </c>
      <c r="AW13">
        <v>2</v>
      </c>
      <c r="AX13">
        <v>62807350</v>
      </c>
      <c r="AY13">
        <v>1</v>
      </c>
      <c r="AZ13">
        <v>0</v>
      </c>
      <c r="BA13">
        <v>14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Y13*Source!I30</f>
        <v>12.706779000000001</v>
      </c>
      <c r="CY13">
        <f>AB13</f>
        <v>569.14</v>
      </c>
      <c r="CZ13">
        <f>AF13</f>
        <v>88.79</v>
      </c>
      <c r="DA13">
        <f>AJ13</f>
        <v>6.41</v>
      </c>
      <c r="DB13">
        <f t="shared" si="0"/>
        <v>352.5</v>
      </c>
      <c r="DC13">
        <f t="shared" si="1"/>
        <v>54.03</v>
      </c>
      <c r="DH13">
        <f>Source!I30*SmtRes!Y13</f>
        <v>12.706779000000001</v>
      </c>
      <c r="DI13">
        <f>AB13</f>
        <v>569.14</v>
      </c>
      <c r="DJ13">
        <f>EtalonRes!Z14</f>
        <v>88.79</v>
      </c>
      <c r="DK13">
        <f>Source!BB30</f>
        <v>6.41</v>
      </c>
      <c r="GQ13">
        <v>-1</v>
      </c>
      <c r="GR13">
        <v>-1</v>
      </c>
    </row>
    <row r="14" spans="1:200" x14ac:dyDescent="0.2">
      <c r="A14">
        <f>ROW(Source!A30)</f>
        <v>30</v>
      </c>
      <c r="B14">
        <v>62803416</v>
      </c>
      <c r="C14">
        <v>62803493</v>
      </c>
      <c r="D14">
        <v>27441334</v>
      </c>
      <c r="E14">
        <v>1</v>
      </c>
      <c r="F14">
        <v>1</v>
      </c>
      <c r="G14">
        <v>1</v>
      </c>
      <c r="H14">
        <v>2</v>
      </c>
      <c r="I14" t="s">
        <v>188</v>
      </c>
      <c r="J14" t="s">
        <v>189</v>
      </c>
      <c r="K14" t="s">
        <v>190</v>
      </c>
      <c r="L14">
        <v>1368</v>
      </c>
      <c r="N14">
        <v>1011</v>
      </c>
      <c r="O14" t="s">
        <v>178</v>
      </c>
      <c r="P14" t="s">
        <v>178</v>
      </c>
      <c r="Q14">
        <v>1</v>
      </c>
      <c r="W14">
        <v>0</v>
      </c>
      <c r="X14">
        <v>-1565846336</v>
      </c>
      <c r="Y14">
        <v>0.08</v>
      </c>
      <c r="AA14">
        <v>0</v>
      </c>
      <c r="AB14">
        <v>741.44</v>
      </c>
      <c r="AC14">
        <v>214.28</v>
      </c>
      <c r="AD14">
        <v>0</v>
      </c>
      <c r="AE14">
        <v>0</v>
      </c>
      <c r="AF14">
        <v>115.67</v>
      </c>
      <c r="AG14">
        <v>11.69</v>
      </c>
      <c r="AH14">
        <v>0</v>
      </c>
      <c r="AI14">
        <v>1</v>
      </c>
      <c r="AJ14">
        <v>6.41</v>
      </c>
      <c r="AK14">
        <v>18.329999999999998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6</v>
      </c>
      <c r="AT14">
        <v>0.08</v>
      </c>
      <c r="AU14" t="s">
        <v>6</v>
      </c>
      <c r="AV14">
        <v>0</v>
      </c>
      <c r="AW14">
        <v>2</v>
      </c>
      <c r="AX14">
        <v>62807351</v>
      </c>
      <c r="AY14">
        <v>1</v>
      </c>
      <c r="AZ14">
        <v>0</v>
      </c>
      <c r="BA14">
        <v>15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Y14*Source!I30</f>
        <v>0.25605600000000001</v>
      </c>
      <c r="CY14">
        <f>AB14</f>
        <v>741.44</v>
      </c>
      <c r="CZ14">
        <f>AF14</f>
        <v>115.67</v>
      </c>
      <c r="DA14">
        <f>AJ14</f>
        <v>6.41</v>
      </c>
      <c r="DB14">
        <f t="shared" si="0"/>
        <v>9.25</v>
      </c>
      <c r="DC14">
        <f t="shared" si="1"/>
        <v>0.94</v>
      </c>
      <c r="DH14">
        <f>Source!I30*SmtRes!Y14</f>
        <v>0.25605600000000001</v>
      </c>
      <c r="DI14">
        <f>AB14</f>
        <v>741.44</v>
      </c>
      <c r="DJ14">
        <f>EtalonRes!Z15</f>
        <v>115.67</v>
      </c>
      <c r="DK14">
        <f>Source!BB30</f>
        <v>6.41</v>
      </c>
      <c r="GQ14">
        <v>-1</v>
      </c>
      <c r="GR14">
        <v>-1</v>
      </c>
    </row>
    <row r="15" spans="1:200" x14ac:dyDescent="0.2">
      <c r="A15">
        <f>ROW(Source!A31)</f>
        <v>31</v>
      </c>
      <c r="B15">
        <v>62803415</v>
      </c>
      <c r="C15">
        <v>62803503</v>
      </c>
      <c r="D15">
        <v>27493207</v>
      </c>
      <c r="E15">
        <v>1</v>
      </c>
      <c r="F15">
        <v>1</v>
      </c>
      <c r="G15">
        <v>1</v>
      </c>
      <c r="H15">
        <v>1</v>
      </c>
      <c r="I15" t="s">
        <v>182</v>
      </c>
      <c r="J15" t="s">
        <v>6</v>
      </c>
      <c r="K15" t="s">
        <v>183</v>
      </c>
      <c r="L15">
        <v>1369</v>
      </c>
      <c r="N15">
        <v>1013</v>
      </c>
      <c r="O15" t="s">
        <v>184</v>
      </c>
      <c r="P15" t="s">
        <v>184</v>
      </c>
      <c r="Q15">
        <v>1</v>
      </c>
      <c r="W15">
        <v>0</v>
      </c>
      <c r="X15">
        <v>-1900352537</v>
      </c>
      <c r="Y15">
        <v>184.79999999999998</v>
      </c>
      <c r="AA15">
        <v>0</v>
      </c>
      <c r="AB15">
        <v>0</v>
      </c>
      <c r="AC15">
        <v>0</v>
      </c>
      <c r="AD15">
        <v>7.87</v>
      </c>
      <c r="AE15">
        <v>0</v>
      </c>
      <c r="AF15">
        <v>0</v>
      </c>
      <c r="AG15">
        <v>0</v>
      </c>
      <c r="AH15">
        <v>7.87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6</v>
      </c>
      <c r="AT15">
        <v>154</v>
      </c>
      <c r="AU15" t="s">
        <v>43</v>
      </c>
      <c r="AV15">
        <v>1</v>
      </c>
      <c r="AW15">
        <v>2</v>
      </c>
      <c r="AX15">
        <v>62807088</v>
      </c>
      <c r="AY15">
        <v>1</v>
      </c>
      <c r="AZ15">
        <v>0</v>
      </c>
      <c r="BA15">
        <v>17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Y15*Source!I31</f>
        <v>266.50007999999997</v>
      </c>
      <c r="CY15">
        <f>AD15</f>
        <v>7.87</v>
      </c>
      <c r="CZ15">
        <f>AH15</f>
        <v>7.87</v>
      </c>
      <c r="DA15">
        <f>AL15</f>
        <v>1</v>
      </c>
      <c r="DB15">
        <f>ROUND((ROUND(AT15*CZ15,2)*1.2),2)</f>
        <v>1454.38</v>
      </c>
      <c r="DC15">
        <f>ROUND((ROUND(AT15*AG15,2)*1.2),2)</f>
        <v>0</v>
      </c>
      <c r="DH15">
        <f>Source!I31*SmtRes!Y15</f>
        <v>266.50007999999997</v>
      </c>
      <c r="DI15">
        <f>AD15</f>
        <v>7.87</v>
      </c>
      <c r="DJ15">
        <f>EtalonRes!AB17</f>
        <v>7.87</v>
      </c>
      <c r="DK15">
        <f>Source!BA31</f>
        <v>1</v>
      </c>
      <c r="GQ15">
        <v>-1</v>
      </c>
      <c r="GR15">
        <v>-1</v>
      </c>
    </row>
    <row r="16" spans="1:200" x14ac:dyDescent="0.2">
      <c r="A16">
        <f>ROW(Source!A32)</f>
        <v>32</v>
      </c>
      <c r="B16">
        <v>62803416</v>
      </c>
      <c r="C16">
        <v>62803503</v>
      </c>
      <c r="D16">
        <v>27493207</v>
      </c>
      <c r="E16">
        <v>1</v>
      </c>
      <c r="F16">
        <v>1</v>
      </c>
      <c r="G16">
        <v>1</v>
      </c>
      <c r="H16">
        <v>1</v>
      </c>
      <c r="I16" t="s">
        <v>182</v>
      </c>
      <c r="J16" t="s">
        <v>6</v>
      </c>
      <c r="K16" t="s">
        <v>183</v>
      </c>
      <c r="L16">
        <v>1369</v>
      </c>
      <c r="N16">
        <v>1013</v>
      </c>
      <c r="O16" t="s">
        <v>184</v>
      </c>
      <c r="P16" t="s">
        <v>184</v>
      </c>
      <c r="Q16">
        <v>1</v>
      </c>
      <c r="W16">
        <v>0</v>
      </c>
      <c r="X16">
        <v>-1900352537</v>
      </c>
      <c r="Y16">
        <v>184.79999999999998</v>
      </c>
      <c r="AA16">
        <v>0</v>
      </c>
      <c r="AB16">
        <v>0</v>
      </c>
      <c r="AC16">
        <v>0</v>
      </c>
      <c r="AD16">
        <v>199.35</v>
      </c>
      <c r="AE16">
        <v>0</v>
      </c>
      <c r="AF16">
        <v>0</v>
      </c>
      <c r="AG16">
        <v>0</v>
      </c>
      <c r="AH16">
        <v>7.87</v>
      </c>
      <c r="AI16">
        <v>1</v>
      </c>
      <c r="AJ16">
        <v>1</v>
      </c>
      <c r="AK16">
        <v>1</v>
      </c>
      <c r="AL16">
        <v>25.33</v>
      </c>
      <c r="AN16">
        <v>0</v>
      </c>
      <c r="AO16">
        <v>1</v>
      </c>
      <c r="AP16">
        <v>1</v>
      </c>
      <c r="AQ16">
        <v>0</v>
      </c>
      <c r="AR16">
        <v>0</v>
      </c>
      <c r="AS16" t="s">
        <v>6</v>
      </c>
      <c r="AT16">
        <v>154</v>
      </c>
      <c r="AU16" t="s">
        <v>43</v>
      </c>
      <c r="AV16">
        <v>1</v>
      </c>
      <c r="AW16">
        <v>2</v>
      </c>
      <c r="AX16">
        <v>62807088</v>
      </c>
      <c r="AY16">
        <v>1</v>
      </c>
      <c r="AZ16">
        <v>0</v>
      </c>
      <c r="BA16">
        <v>18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Y16*Source!I32</f>
        <v>266.50007999999997</v>
      </c>
      <c r="CY16">
        <f>AD16</f>
        <v>199.35</v>
      </c>
      <c r="CZ16">
        <f>AH16</f>
        <v>7.87</v>
      </c>
      <c r="DA16">
        <f>AL16</f>
        <v>25.33</v>
      </c>
      <c r="DB16">
        <f>ROUND((ROUND(AT16*CZ16,2)*1.2),2)</f>
        <v>1454.38</v>
      </c>
      <c r="DC16">
        <f>ROUND((ROUND(AT16*AG16,2)*1.2),2)</f>
        <v>0</v>
      </c>
      <c r="DH16">
        <f>Source!I32*SmtRes!Y16</f>
        <v>266.50007999999997</v>
      </c>
      <c r="DI16">
        <f>AD16</f>
        <v>199.35</v>
      </c>
      <c r="DJ16">
        <f>EtalonRes!AB18</f>
        <v>7.87</v>
      </c>
      <c r="DK16">
        <f>Source!BA32</f>
        <v>25.33</v>
      </c>
      <c r="GQ16">
        <v>-1</v>
      </c>
      <c r="GR16">
        <v>-1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ROW(Source!A25)</f>
        <v>25</v>
      </c>
      <c r="B1">
        <v>62803663</v>
      </c>
      <c r="C1">
        <v>62803480</v>
      </c>
      <c r="D1">
        <v>121548</v>
      </c>
      <c r="E1">
        <v>1</v>
      </c>
      <c r="F1">
        <v>1</v>
      </c>
      <c r="G1">
        <v>1</v>
      </c>
      <c r="H1">
        <v>1</v>
      </c>
      <c r="I1" t="s">
        <v>25</v>
      </c>
      <c r="J1" t="s">
        <v>6</v>
      </c>
      <c r="K1" t="s">
        <v>173</v>
      </c>
      <c r="L1">
        <v>608254</v>
      </c>
      <c r="N1">
        <v>1013</v>
      </c>
      <c r="O1" t="s">
        <v>174</v>
      </c>
      <c r="P1" t="s">
        <v>174</v>
      </c>
      <c r="Q1">
        <v>1</v>
      </c>
      <c r="X1">
        <v>25.96</v>
      </c>
      <c r="Y1">
        <v>0</v>
      </c>
      <c r="Z1">
        <v>0</v>
      </c>
      <c r="AA1">
        <v>0</v>
      </c>
      <c r="AB1">
        <v>0</v>
      </c>
      <c r="AC1">
        <v>0</v>
      </c>
      <c r="AD1">
        <v>1</v>
      </c>
      <c r="AE1">
        <v>2</v>
      </c>
      <c r="AF1" t="s">
        <v>6</v>
      </c>
      <c r="AG1">
        <v>25.96</v>
      </c>
      <c r="AH1">
        <v>2</v>
      </c>
      <c r="AI1">
        <v>62803663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ROW(Source!A25)</f>
        <v>25</v>
      </c>
      <c r="B2">
        <v>62803664</v>
      </c>
      <c r="C2">
        <v>62803480</v>
      </c>
      <c r="D2">
        <v>27439781</v>
      </c>
      <c r="E2">
        <v>1</v>
      </c>
      <c r="F2">
        <v>1</v>
      </c>
      <c r="G2">
        <v>1</v>
      </c>
      <c r="H2">
        <v>2</v>
      </c>
      <c r="I2" t="s">
        <v>175</v>
      </c>
      <c r="J2" t="s">
        <v>176</v>
      </c>
      <c r="K2" t="s">
        <v>177</v>
      </c>
      <c r="L2">
        <v>1368</v>
      </c>
      <c r="N2">
        <v>1011</v>
      </c>
      <c r="O2" t="s">
        <v>178</v>
      </c>
      <c r="P2" t="s">
        <v>178</v>
      </c>
      <c r="Q2">
        <v>1</v>
      </c>
      <c r="X2">
        <v>25.96</v>
      </c>
      <c r="Y2">
        <v>0</v>
      </c>
      <c r="Z2">
        <v>122</v>
      </c>
      <c r="AA2">
        <v>13.61</v>
      </c>
      <c r="AB2">
        <v>0</v>
      </c>
      <c r="AC2">
        <v>0</v>
      </c>
      <c r="AD2">
        <v>1</v>
      </c>
      <c r="AE2">
        <v>0</v>
      </c>
      <c r="AF2" t="s">
        <v>6</v>
      </c>
      <c r="AG2">
        <v>25.96</v>
      </c>
      <c r="AH2">
        <v>2</v>
      </c>
      <c r="AI2">
        <v>62803664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ROW(Source!A26)</f>
        <v>26</v>
      </c>
      <c r="B3">
        <v>62803663</v>
      </c>
      <c r="C3">
        <v>62803480</v>
      </c>
      <c r="D3">
        <v>121548</v>
      </c>
      <c r="E3">
        <v>1</v>
      </c>
      <c r="F3">
        <v>1</v>
      </c>
      <c r="G3">
        <v>1</v>
      </c>
      <c r="H3">
        <v>1</v>
      </c>
      <c r="I3" t="s">
        <v>25</v>
      </c>
      <c r="J3" t="s">
        <v>6</v>
      </c>
      <c r="K3" t="s">
        <v>173</v>
      </c>
      <c r="L3">
        <v>608254</v>
      </c>
      <c r="N3">
        <v>1013</v>
      </c>
      <c r="O3" t="s">
        <v>174</v>
      </c>
      <c r="P3" t="s">
        <v>174</v>
      </c>
      <c r="Q3">
        <v>1</v>
      </c>
      <c r="X3">
        <v>25.96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>
        <v>2</v>
      </c>
      <c r="AF3" t="s">
        <v>6</v>
      </c>
      <c r="AG3">
        <v>25.96</v>
      </c>
      <c r="AH3">
        <v>2</v>
      </c>
      <c r="AI3">
        <v>62803663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ROW(Source!A26)</f>
        <v>26</v>
      </c>
      <c r="B4">
        <v>62803664</v>
      </c>
      <c r="C4">
        <v>62803480</v>
      </c>
      <c r="D4">
        <v>27439781</v>
      </c>
      <c r="E4">
        <v>1</v>
      </c>
      <c r="F4">
        <v>1</v>
      </c>
      <c r="G4">
        <v>1</v>
      </c>
      <c r="H4">
        <v>2</v>
      </c>
      <c r="I4" t="s">
        <v>175</v>
      </c>
      <c r="J4" t="s">
        <v>176</v>
      </c>
      <c r="K4" t="s">
        <v>177</v>
      </c>
      <c r="L4">
        <v>1368</v>
      </c>
      <c r="N4">
        <v>1011</v>
      </c>
      <c r="O4" t="s">
        <v>178</v>
      </c>
      <c r="P4" t="s">
        <v>178</v>
      </c>
      <c r="Q4">
        <v>1</v>
      </c>
      <c r="X4">
        <v>25.96</v>
      </c>
      <c r="Y4">
        <v>0</v>
      </c>
      <c r="Z4">
        <v>122</v>
      </c>
      <c r="AA4">
        <v>13.61</v>
      </c>
      <c r="AB4">
        <v>0</v>
      </c>
      <c r="AC4">
        <v>0</v>
      </c>
      <c r="AD4">
        <v>1</v>
      </c>
      <c r="AE4">
        <v>0</v>
      </c>
      <c r="AF4" t="s">
        <v>6</v>
      </c>
      <c r="AG4">
        <v>25.96</v>
      </c>
      <c r="AH4">
        <v>2</v>
      </c>
      <c r="AI4">
        <v>62803664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ROW(Source!A27)</f>
        <v>27</v>
      </c>
      <c r="B5">
        <v>62803492</v>
      </c>
      <c r="C5">
        <v>62803490</v>
      </c>
      <c r="D5">
        <v>27441335</v>
      </c>
      <c r="E5">
        <v>1</v>
      </c>
      <c r="F5">
        <v>1</v>
      </c>
      <c r="G5">
        <v>1</v>
      </c>
      <c r="H5">
        <v>2</v>
      </c>
      <c r="I5" t="s">
        <v>179</v>
      </c>
      <c r="J5" t="s">
        <v>180</v>
      </c>
      <c r="K5" t="s">
        <v>181</v>
      </c>
      <c r="L5">
        <v>1368</v>
      </c>
      <c r="N5">
        <v>1011</v>
      </c>
      <c r="O5" t="s">
        <v>178</v>
      </c>
      <c r="P5" t="s">
        <v>178</v>
      </c>
      <c r="Q5">
        <v>1</v>
      </c>
      <c r="X5">
        <v>2.5899999999999999E-2</v>
      </c>
      <c r="Y5">
        <v>0</v>
      </c>
      <c r="Z5">
        <v>114.93</v>
      </c>
      <c r="AA5">
        <v>13.61</v>
      </c>
      <c r="AB5">
        <v>0</v>
      </c>
      <c r="AC5">
        <v>0</v>
      </c>
      <c r="AD5">
        <v>1</v>
      </c>
      <c r="AE5">
        <v>0</v>
      </c>
      <c r="AF5" t="s">
        <v>6</v>
      </c>
      <c r="AG5">
        <v>2.5899999999999999E-2</v>
      </c>
      <c r="AH5">
        <v>2</v>
      </c>
      <c r="AI5">
        <v>62803491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ROW(Source!A28)</f>
        <v>28</v>
      </c>
      <c r="B6">
        <v>62803492</v>
      </c>
      <c r="C6">
        <v>62803490</v>
      </c>
      <c r="D6">
        <v>27441335</v>
      </c>
      <c r="E6">
        <v>1</v>
      </c>
      <c r="F6">
        <v>1</v>
      </c>
      <c r="G6">
        <v>1</v>
      </c>
      <c r="H6">
        <v>2</v>
      </c>
      <c r="I6" t="s">
        <v>179</v>
      </c>
      <c r="J6" t="s">
        <v>180</v>
      </c>
      <c r="K6" t="s">
        <v>181</v>
      </c>
      <c r="L6">
        <v>1368</v>
      </c>
      <c r="N6">
        <v>1011</v>
      </c>
      <c r="O6" t="s">
        <v>178</v>
      </c>
      <c r="P6" t="s">
        <v>178</v>
      </c>
      <c r="Q6">
        <v>1</v>
      </c>
      <c r="X6">
        <v>2.5899999999999999E-2</v>
      </c>
      <c r="Y6">
        <v>0</v>
      </c>
      <c r="Z6">
        <v>114.93</v>
      </c>
      <c r="AA6">
        <v>13.61</v>
      </c>
      <c r="AB6">
        <v>0</v>
      </c>
      <c r="AC6">
        <v>0</v>
      </c>
      <c r="AD6">
        <v>1</v>
      </c>
      <c r="AE6">
        <v>0</v>
      </c>
      <c r="AF6" t="s">
        <v>6</v>
      </c>
      <c r="AG6">
        <v>2.5899999999999999E-2</v>
      </c>
      <c r="AH6">
        <v>2</v>
      </c>
      <c r="AI6">
        <v>62803491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ROW(Source!A29)</f>
        <v>29</v>
      </c>
      <c r="B7">
        <v>62807348</v>
      </c>
      <c r="C7">
        <v>62803493</v>
      </c>
      <c r="D7">
        <v>27493207</v>
      </c>
      <c r="E7">
        <v>1</v>
      </c>
      <c r="F7">
        <v>1</v>
      </c>
      <c r="G7">
        <v>1</v>
      </c>
      <c r="H7">
        <v>1</v>
      </c>
      <c r="I7" t="s">
        <v>182</v>
      </c>
      <c r="J7" t="s">
        <v>6</v>
      </c>
      <c r="K7" t="s">
        <v>183</v>
      </c>
      <c r="L7">
        <v>1369</v>
      </c>
      <c r="N7">
        <v>1013</v>
      </c>
      <c r="O7" t="s">
        <v>184</v>
      </c>
      <c r="P7" t="s">
        <v>184</v>
      </c>
      <c r="Q7">
        <v>1</v>
      </c>
      <c r="X7">
        <v>3.65</v>
      </c>
      <c r="Y7">
        <v>0</v>
      </c>
      <c r="Z7">
        <v>0</v>
      </c>
      <c r="AA7">
        <v>0</v>
      </c>
      <c r="AB7">
        <v>7.87</v>
      </c>
      <c r="AC7">
        <v>0</v>
      </c>
      <c r="AD7">
        <v>1</v>
      </c>
      <c r="AE7">
        <v>1</v>
      </c>
      <c r="AF7" t="s">
        <v>6</v>
      </c>
      <c r="AG7">
        <v>3.65</v>
      </c>
      <c r="AH7">
        <v>2</v>
      </c>
      <c r="AI7">
        <v>62807348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ROW(Source!A29)</f>
        <v>29</v>
      </c>
      <c r="B8">
        <v>62807349</v>
      </c>
      <c r="C8">
        <v>62803493</v>
      </c>
      <c r="D8">
        <v>121548</v>
      </c>
      <c r="E8">
        <v>1</v>
      </c>
      <c r="F8">
        <v>1</v>
      </c>
      <c r="G8">
        <v>1</v>
      </c>
      <c r="H8">
        <v>1</v>
      </c>
      <c r="I8" t="s">
        <v>25</v>
      </c>
      <c r="J8" t="s">
        <v>6</v>
      </c>
      <c r="K8" t="s">
        <v>173</v>
      </c>
      <c r="L8">
        <v>608254</v>
      </c>
      <c r="N8">
        <v>1013</v>
      </c>
      <c r="O8" t="s">
        <v>174</v>
      </c>
      <c r="P8" t="s">
        <v>174</v>
      </c>
      <c r="Q8">
        <v>1</v>
      </c>
      <c r="X8">
        <v>3.97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2</v>
      </c>
      <c r="AF8" t="s">
        <v>6</v>
      </c>
      <c r="AG8">
        <v>3.97</v>
      </c>
      <c r="AH8">
        <v>2</v>
      </c>
      <c r="AI8">
        <v>62807349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ROW(Source!A29)</f>
        <v>29</v>
      </c>
      <c r="B9">
        <v>62807350</v>
      </c>
      <c r="C9">
        <v>62803493</v>
      </c>
      <c r="D9">
        <v>27439851</v>
      </c>
      <c r="E9">
        <v>1</v>
      </c>
      <c r="F9">
        <v>1</v>
      </c>
      <c r="G9">
        <v>1</v>
      </c>
      <c r="H9">
        <v>2</v>
      </c>
      <c r="I9" t="s">
        <v>185</v>
      </c>
      <c r="J9" t="s">
        <v>186</v>
      </c>
      <c r="K9" t="s">
        <v>187</v>
      </c>
      <c r="L9">
        <v>1368</v>
      </c>
      <c r="N9">
        <v>1011</v>
      </c>
      <c r="O9" t="s">
        <v>178</v>
      </c>
      <c r="P9" t="s">
        <v>178</v>
      </c>
      <c r="Q9">
        <v>1</v>
      </c>
      <c r="X9">
        <v>3.97</v>
      </c>
      <c r="Y9">
        <v>0</v>
      </c>
      <c r="Z9">
        <v>88.79</v>
      </c>
      <c r="AA9">
        <v>13.61</v>
      </c>
      <c r="AB9">
        <v>0</v>
      </c>
      <c r="AC9">
        <v>0</v>
      </c>
      <c r="AD9">
        <v>1</v>
      </c>
      <c r="AE9">
        <v>0</v>
      </c>
      <c r="AF9" t="s">
        <v>6</v>
      </c>
      <c r="AG9">
        <v>3.97</v>
      </c>
      <c r="AH9">
        <v>2</v>
      </c>
      <c r="AI9">
        <v>62807350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ROW(Source!A29)</f>
        <v>29</v>
      </c>
      <c r="B10">
        <v>62807351</v>
      </c>
      <c r="C10">
        <v>62803493</v>
      </c>
      <c r="D10">
        <v>27441334</v>
      </c>
      <c r="E10">
        <v>1</v>
      </c>
      <c r="F10">
        <v>1</v>
      </c>
      <c r="G10">
        <v>1</v>
      </c>
      <c r="H10">
        <v>2</v>
      </c>
      <c r="I10" t="s">
        <v>188</v>
      </c>
      <c r="J10" t="s">
        <v>189</v>
      </c>
      <c r="K10" t="s">
        <v>190</v>
      </c>
      <c r="L10">
        <v>1368</v>
      </c>
      <c r="N10">
        <v>1011</v>
      </c>
      <c r="O10" t="s">
        <v>178</v>
      </c>
      <c r="P10" t="s">
        <v>178</v>
      </c>
      <c r="Q10">
        <v>1</v>
      </c>
      <c r="X10">
        <v>0.08</v>
      </c>
      <c r="Y10">
        <v>0</v>
      </c>
      <c r="Z10">
        <v>115.67</v>
      </c>
      <c r="AA10">
        <v>11.69</v>
      </c>
      <c r="AB10">
        <v>0</v>
      </c>
      <c r="AC10">
        <v>0</v>
      </c>
      <c r="AD10">
        <v>1</v>
      </c>
      <c r="AE10">
        <v>0</v>
      </c>
      <c r="AF10" t="s">
        <v>6</v>
      </c>
      <c r="AG10">
        <v>0.08</v>
      </c>
      <c r="AH10">
        <v>2</v>
      </c>
      <c r="AI10">
        <v>62807351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ROW(Source!A29)</f>
        <v>29</v>
      </c>
      <c r="B11">
        <v>62807352</v>
      </c>
      <c r="C11">
        <v>62803493</v>
      </c>
      <c r="D11">
        <v>27415978</v>
      </c>
      <c r="E11">
        <v>1</v>
      </c>
      <c r="F11">
        <v>1</v>
      </c>
      <c r="G11">
        <v>1</v>
      </c>
      <c r="H11">
        <v>3</v>
      </c>
      <c r="I11" t="s">
        <v>191</v>
      </c>
      <c r="J11" t="s">
        <v>192</v>
      </c>
      <c r="K11" t="s">
        <v>193</v>
      </c>
      <c r="L11">
        <v>1339</v>
      </c>
      <c r="N11">
        <v>1007</v>
      </c>
      <c r="O11" t="s">
        <v>194</v>
      </c>
      <c r="P11" t="s">
        <v>194</v>
      </c>
      <c r="Q11">
        <v>1</v>
      </c>
      <c r="X11">
        <v>0.04</v>
      </c>
      <c r="Y11">
        <v>109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6</v>
      </c>
      <c r="AG11">
        <v>0.04</v>
      </c>
      <c r="AH11">
        <v>3</v>
      </c>
      <c r="AI11">
        <v>-1</v>
      </c>
      <c r="AJ11" t="s">
        <v>6</v>
      </c>
      <c r="AK11">
        <v>4</v>
      </c>
      <c r="AL11">
        <v>-4.3600000000000003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1</v>
      </c>
    </row>
    <row r="12" spans="1:44" x14ac:dyDescent="0.2">
      <c r="A12">
        <f>ROW(Source!A30)</f>
        <v>30</v>
      </c>
      <c r="B12">
        <v>62807348</v>
      </c>
      <c r="C12">
        <v>62803493</v>
      </c>
      <c r="D12">
        <v>27493207</v>
      </c>
      <c r="E12">
        <v>1</v>
      </c>
      <c r="F12">
        <v>1</v>
      </c>
      <c r="G12">
        <v>1</v>
      </c>
      <c r="H12">
        <v>1</v>
      </c>
      <c r="I12" t="s">
        <v>182</v>
      </c>
      <c r="J12" t="s">
        <v>6</v>
      </c>
      <c r="K12" t="s">
        <v>183</v>
      </c>
      <c r="L12">
        <v>1369</v>
      </c>
      <c r="N12">
        <v>1013</v>
      </c>
      <c r="O12" t="s">
        <v>184</v>
      </c>
      <c r="P12" t="s">
        <v>184</v>
      </c>
      <c r="Q12">
        <v>1</v>
      </c>
      <c r="X12">
        <v>3.65</v>
      </c>
      <c r="Y12">
        <v>0</v>
      </c>
      <c r="Z12">
        <v>0</v>
      </c>
      <c r="AA12">
        <v>0</v>
      </c>
      <c r="AB12">
        <v>7.87</v>
      </c>
      <c r="AC12">
        <v>0</v>
      </c>
      <c r="AD12">
        <v>1</v>
      </c>
      <c r="AE12">
        <v>1</v>
      </c>
      <c r="AF12" t="s">
        <v>6</v>
      </c>
      <c r="AG12">
        <v>3.65</v>
      </c>
      <c r="AH12">
        <v>2</v>
      </c>
      <c r="AI12">
        <v>62807348</v>
      </c>
      <c r="AJ12">
        <v>11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ROW(Source!A30)</f>
        <v>30</v>
      </c>
      <c r="B13">
        <v>62807349</v>
      </c>
      <c r="C13">
        <v>62803493</v>
      </c>
      <c r="D13">
        <v>121548</v>
      </c>
      <c r="E13">
        <v>1</v>
      </c>
      <c r="F13">
        <v>1</v>
      </c>
      <c r="G13">
        <v>1</v>
      </c>
      <c r="H13">
        <v>1</v>
      </c>
      <c r="I13" t="s">
        <v>25</v>
      </c>
      <c r="J13" t="s">
        <v>6</v>
      </c>
      <c r="K13" t="s">
        <v>173</v>
      </c>
      <c r="L13">
        <v>608254</v>
      </c>
      <c r="N13">
        <v>1013</v>
      </c>
      <c r="O13" t="s">
        <v>174</v>
      </c>
      <c r="P13" t="s">
        <v>174</v>
      </c>
      <c r="Q13">
        <v>1</v>
      </c>
      <c r="X13">
        <v>3.97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2</v>
      </c>
      <c r="AF13" t="s">
        <v>6</v>
      </c>
      <c r="AG13">
        <v>3.97</v>
      </c>
      <c r="AH13">
        <v>2</v>
      </c>
      <c r="AI13">
        <v>62807349</v>
      </c>
      <c r="AJ13">
        <v>12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ROW(Source!A30)</f>
        <v>30</v>
      </c>
      <c r="B14">
        <v>62807350</v>
      </c>
      <c r="C14">
        <v>62803493</v>
      </c>
      <c r="D14">
        <v>27439851</v>
      </c>
      <c r="E14">
        <v>1</v>
      </c>
      <c r="F14">
        <v>1</v>
      </c>
      <c r="G14">
        <v>1</v>
      </c>
      <c r="H14">
        <v>2</v>
      </c>
      <c r="I14" t="s">
        <v>185</v>
      </c>
      <c r="J14" t="s">
        <v>186</v>
      </c>
      <c r="K14" t="s">
        <v>187</v>
      </c>
      <c r="L14">
        <v>1368</v>
      </c>
      <c r="N14">
        <v>1011</v>
      </c>
      <c r="O14" t="s">
        <v>178</v>
      </c>
      <c r="P14" t="s">
        <v>178</v>
      </c>
      <c r="Q14">
        <v>1</v>
      </c>
      <c r="X14">
        <v>3.97</v>
      </c>
      <c r="Y14">
        <v>0</v>
      </c>
      <c r="Z14">
        <v>88.79</v>
      </c>
      <c r="AA14">
        <v>13.61</v>
      </c>
      <c r="AB14">
        <v>0</v>
      </c>
      <c r="AC14">
        <v>0</v>
      </c>
      <c r="AD14">
        <v>1</v>
      </c>
      <c r="AE14">
        <v>0</v>
      </c>
      <c r="AF14" t="s">
        <v>6</v>
      </c>
      <c r="AG14">
        <v>3.97</v>
      </c>
      <c r="AH14">
        <v>2</v>
      </c>
      <c r="AI14">
        <v>62807350</v>
      </c>
      <c r="AJ14">
        <v>13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ROW(Source!A30)</f>
        <v>30</v>
      </c>
      <c r="B15">
        <v>62807351</v>
      </c>
      <c r="C15">
        <v>62803493</v>
      </c>
      <c r="D15">
        <v>27441334</v>
      </c>
      <c r="E15">
        <v>1</v>
      </c>
      <c r="F15">
        <v>1</v>
      </c>
      <c r="G15">
        <v>1</v>
      </c>
      <c r="H15">
        <v>2</v>
      </c>
      <c r="I15" t="s">
        <v>188</v>
      </c>
      <c r="J15" t="s">
        <v>189</v>
      </c>
      <c r="K15" t="s">
        <v>190</v>
      </c>
      <c r="L15">
        <v>1368</v>
      </c>
      <c r="N15">
        <v>1011</v>
      </c>
      <c r="O15" t="s">
        <v>178</v>
      </c>
      <c r="P15" t="s">
        <v>178</v>
      </c>
      <c r="Q15">
        <v>1</v>
      </c>
      <c r="X15">
        <v>0.08</v>
      </c>
      <c r="Y15">
        <v>0</v>
      </c>
      <c r="Z15">
        <v>115.67</v>
      </c>
      <c r="AA15">
        <v>11.69</v>
      </c>
      <c r="AB15">
        <v>0</v>
      </c>
      <c r="AC15">
        <v>0</v>
      </c>
      <c r="AD15">
        <v>1</v>
      </c>
      <c r="AE15">
        <v>0</v>
      </c>
      <c r="AF15" t="s">
        <v>6</v>
      </c>
      <c r="AG15">
        <v>0.08</v>
      </c>
      <c r="AH15">
        <v>2</v>
      </c>
      <c r="AI15">
        <v>62807351</v>
      </c>
      <c r="AJ15">
        <v>14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ROW(Source!A30)</f>
        <v>30</v>
      </c>
      <c r="B16">
        <v>62807352</v>
      </c>
      <c r="C16">
        <v>62803493</v>
      </c>
      <c r="D16">
        <v>27415978</v>
      </c>
      <c r="E16">
        <v>1</v>
      </c>
      <c r="F16">
        <v>1</v>
      </c>
      <c r="G16">
        <v>1</v>
      </c>
      <c r="H16">
        <v>3</v>
      </c>
      <c r="I16" t="s">
        <v>191</v>
      </c>
      <c r="J16" t="s">
        <v>192</v>
      </c>
      <c r="K16" t="s">
        <v>193</v>
      </c>
      <c r="L16">
        <v>1339</v>
      </c>
      <c r="N16">
        <v>1007</v>
      </c>
      <c r="O16" t="s">
        <v>194</v>
      </c>
      <c r="P16" t="s">
        <v>194</v>
      </c>
      <c r="Q16">
        <v>1</v>
      </c>
      <c r="X16">
        <v>0.04</v>
      </c>
      <c r="Y16">
        <v>109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6</v>
      </c>
      <c r="AG16">
        <v>0.04</v>
      </c>
      <c r="AH16">
        <v>3</v>
      </c>
      <c r="AI16">
        <v>-1</v>
      </c>
      <c r="AJ16" t="s">
        <v>6</v>
      </c>
      <c r="AK16">
        <v>4</v>
      </c>
      <c r="AL16">
        <v>-4.3600000000000003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1</v>
      </c>
    </row>
    <row r="17" spans="1:44" x14ac:dyDescent="0.2">
      <c r="A17">
        <f>ROW(Source!A31)</f>
        <v>31</v>
      </c>
      <c r="B17">
        <v>62807088</v>
      </c>
      <c r="C17">
        <v>62803503</v>
      </c>
      <c r="D17">
        <v>27493207</v>
      </c>
      <c r="E17">
        <v>1</v>
      </c>
      <c r="F17">
        <v>1</v>
      </c>
      <c r="G17">
        <v>1</v>
      </c>
      <c r="H17">
        <v>1</v>
      </c>
      <c r="I17" t="s">
        <v>182</v>
      </c>
      <c r="J17" t="s">
        <v>6</v>
      </c>
      <c r="K17" t="s">
        <v>183</v>
      </c>
      <c r="L17">
        <v>1369</v>
      </c>
      <c r="N17">
        <v>1013</v>
      </c>
      <c r="O17" t="s">
        <v>184</v>
      </c>
      <c r="P17" t="s">
        <v>184</v>
      </c>
      <c r="Q17">
        <v>1</v>
      </c>
      <c r="X17">
        <v>154</v>
      </c>
      <c r="Y17">
        <v>0</v>
      </c>
      <c r="Z17">
        <v>0</v>
      </c>
      <c r="AA17">
        <v>0</v>
      </c>
      <c r="AB17">
        <v>7.87</v>
      </c>
      <c r="AC17">
        <v>0</v>
      </c>
      <c r="AD17">
        <v>1</v>
      </c>
      <c r="AE17">
        <v>1</v>
      </c>
      <c r="AF17" t="s">
        <v>43</v>
      </c>
      <c r="AG17">
        <v>184.79999999999998</v>
      </c>
      <c r="AH17">
        <v>2</v>
      </c>
      <c r="AI17">
        <v>62807088</v>
      </c>
      <c r="AJ17">
        <v>15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ROW(Source!A32)</f>
        <v>32</v>
      </c>
      <c r="B18">
        <v>62807088</v>
      </c>
      <c r="C18">
        <v>62803503</v>
      </c>
      <c r="D18">
        <v>27493207</v>
      </c>
      <c r="E18">
        <v>1</v>
      </c>
      <c r="F18">
        <v>1</v>
      </c>
      <c r="G18">
        <v>1</v>
      </c>
      <c r="H18">
        <v>1</v>
      </c>
      <c r="I18" t="s">
        <v>182</v>
      </c>
      <c r="J18" t="s">
        <v>6</v>
      </c>
      <c r="K18" t="s">
        <v>183</v>
      </c>
      <c r="L18">
        <v>1369</v>
      </c>
      <c r="N18">
        <v>1013</v>
      </c>
      <c r="O18" t="s">
        <v>184</v>
      </c>
      <c r="P18" t="s">
        <v>184</v>
      </c>
      <c r="Q18">
        <v>1</v>
      </c>
      <c r="X18">
        <v>154</v>
      </c>
      <c r="Y18">
        <v>0</v>
      </c>
      <c r="Z18">
        <v>0</v>
      </c>
      <c r="AA18">
        <v>0</v>
      </c>
      <c r="AB18">
        <v>7.87</v>
      </c>
      <c r="AC18">
        <v>0</v>
      </c>
      <c r="AD18">
        <v>1</v>
      </c>
      <c r="AE18">
        <v>1</v>
      </c>
      <c r="AF18" t="s">
        <v>43</v>
      </c>
      <c r="AG18">
        <v>184.79999999999998</v>
      </c>
      <c r="AH18">
        <v>2</v>
      </c>
      <c r="AI18">
        <v>62807088</v>
      </c>
      <c r="AJ18">
        <v>16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48"/>
  <sheetViews>
    <sheetView topLeftCell="A22" workbookViewId="0">
      <selection activeCell="E22" sqref="E22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customWidth="1"/>
    <col min="9" max="9" width="8.7109375" customWidth="1"/>
    <col min="11" max="69" width="0" hidden="1" customWidth="1"/>
    <col min="70" max="70" width="66.7109375" hidden="1" customWidth="1"/>
    <col min="71" max="71" width="76.7109375" hidden="1" customWidth="1"/>
    <col min="72" max="72" width="66.7109375" hidden="1" customWidth="1"/>
    <col min="73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15" customFormat="1" ht="11.25" x14ac:dyDescent="0.2">
      <c r="A1" s="348" t="s">
        <v>211</v>
      </c>
      <c r="B1" s="348"/>
      <c r="C1" s="348"/>
      <c r="D1" s="348"/>
      <c r="E1" s="348"/>
      <c r="F1" s="348"/>
      <c r="G1" s="348"/>
    </row>
    <row r="3" spans="1:255" x14ac:dyDescent="0.2">
      <c r="A3" s="20" t="s">
        <v>218</v>
      </c>
      <c r="B3" s="19"/>
      <c r="C3" s="349"/>
      <c r="D3" s="350"/>
      <c r="E3" s="350"/>
      <c r="F3" s="350"/>
      <c r="G3" s="350"/>
      <c r="BR3" s="22">
        <f>C3</f>
        <v>0</v>
      </c>
      <c r="IU3" s="23"/>
    </row>
    <row r="4" spans="1:255" x14ac:dyDescent="0.2">
      <c r="A4" s="20" t="s">
        <v>220</v>
      </c>
      <c r="B4" s="19"/>
      <c r="C4" s="351"/>
      <c r="D4" s="352"/>
      <c r="E4" s="352"/>
      <c r="F4" s="352"/>
      <c r="G4" s="352"/>
      <c r="BR4" s="22">
        <f>C4</f>
        <v>0</v>
      </c>
      <c r="IU4" s="23"/>
    </row>
    <row r="5" spans="1:255" x14ac:dyDescent="0.2">
      <c r="A5" s="20" t="s">
        <v>221</v>
      </c>
      <c r="B5" s="19"/>
      <c r="C5" s="351"/>
      <c r="D5" s="352"/>
      <c r="E5" s="352"/>
      <c r="F5" s="352"/>
      <c r="G5" s="352"/>
      <c r="BR5" s="22">
        <f>C5</f>
        <v>0</v>
      </c>
      <c r="IU5" s="23"/>
    </row>
    <row r="6" spans="1:255" x14ac:dyDescent="0.2">
      <c r="A6" s="20" t="s">
        <v>222</v>
      </c>
      <c r="B6" s="19"/>
      <c r="C6" s="353"/>
      <c r="D6" s="354"/>
      <c r="E6" s="354"/>
      <c r="F6" s="354"/>
      <c r="G6" s="354"/>
      <c r="BR6" s="22">
        <f>C6</f>
        <v>0</v>
      </c>
      <c r="IU6" s="23"/>
    </row>
    <row r="7" spans="1:255" x14ac:dyDescent="0.2">
      <c r="A7" s="355"/>
      <c r="B7" s="355"/>
      <c r="C7" s="355"/>
      <c r="D7" s="355"/>
      <c r="E7" s="355"/>
      <c r="F7" s="355"/>
      <c r="G7" s="355"/>
    </row>
    <row r="8" spans="1:255" ht="18.75" x14ac:dyDescent="0.3">
      <c r="A8" s="356" t="s">
        <v>371</v>
      </c>
      <c r="B8" s="356"/>
      <c r="C8" s="356"/>
      <c r="D8" s="356"/>
      <c r="E8" s="356"/>
      <c r="F8" s="356"/>
      <c r="G8" s="356"/>
    </row>
    <row r="9" spans="1:255" x14ac:dyDescent="0.2">
      <c r="A9" s="357"/>
      <c r="B9" s="357"/>
      <c r="C9" s="357"/>
      <c r="D9" s="357"/>
      <c r="E9" s="357"/>
      <c r="F9" s="357"/>
      <c r="G9" s="357"/>
    </row>
    <row r="10" spans="1:255" x14ac:dyDescent="0.2">
      <c r="A10" s="357"/>
      <c r="B10" s="357"/>
      <c r="C10" s="357"/>
      <c r="D10" s="357"/>
      <c r="E10" s="357"/>
      <c r="F10" s="357"/>
      <c r="G10" s="357"/>
    </row>
    <row r="11" spans="1:255" ht="47.25" x14ac:dyDescent="0.25">
      <c r="A11" s="14" t="s">
        <v>349</v>
      </c>
      <c r="B11" s="358" t="s">
        <v>4</v>
      </c>
      <c r="C11" s="358"/>
      <c r="D11" s="358"/>
      <c r="E11" s="358"/>
      <c r="F11" s="358"/>
      <c r="G11" s="358"/>
      <c r="BS11" s="167" t="str">
        <f>B11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2" spans="1:255" ht="47.25" x14ac:dyDescent="0.25">
      <c r="A12" s="14" t="s">
        <v>224</v>
      </c>
      <c r="B12" s="359" t="s">
        <v>4</v>
      </c>
      <c r="C12" s="359"/>
      <c r="D12" s="359"/>
      <c r="E12" s="359"/>
      <c r="F12" s="359"/>
      <c r="G12" s="359"/>
      <c r="BS12" s="167" t="str">
        <f>B12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2" s="23"/>
    </row>
    <row r="13" spans="1:255" x14ac:dyDescent="0.2">
      <c r="A13" s="14" t="s">
        <v>225</v>
      </c>
      <c r="B13" s="346" t="s">
        <v>244</v>
      </c>
      <c r="C13" s="347"/>
      <c r="D13" s="347"/>
      <c r="E13" s="347"/>
      <c r="F13" s="347"/>
      <c r="G13" s="347"/>
      <c r="BT13" s="22">
        <f>C13</f>
        <v>0</v>
      </c>
      <c r="IU13" s="23"/>
    </row>
    <row r="15" spans="1:255" x14ac:dyDescent="0.2">
      <c r="A15" s="14" t="s">
        <v>372</v>
      </c>
    </row>
    <row r="16" spans="1:255" x14ac:dyDescent="0.2">
      <c r="A16" s="14" t="s">
        <v>240</v>
      </c>
    </row>
    <row r="17" spans="1:255" x14ac:dyDescent="0.2">
      <c r="A17" s="168" t="s">
        <v>350</v>
      </c>
      <c r="B17" s="168" t="s">
        <v>352</v>
      </c>
      <c r="C17" s="168" t="s">
        <v>355</v>
      </c>
      <c r="D17" s="168" t="s">
        <v>357</v>
      </c>
      <c r="E17" s="168" t="s">
        <v>360</v>
      </c>
      <c r="F17" s="168" t="s">
        <v>362</v>
      </c>
      <c r="G17" s="168" t="s">
        <v>364</v>
      </c>
      <c r="H17" s="168" t="s">
        <v>366</v>
      </c>
      <c r="I17" s="169" t="s">
        <v>327</v>
      </c>
    </row>
    <row r="18" spans="1:255" x14ac:dyDescent="0.2">
      <c r="A18" s="170" t="s">
        <v>351</v>
      </c>
      <c r="B18" s="170" t="s">
        <v>353</v>
      </c>
      <c r="C18" s="170" t="s">
        <v>373</v>
      </c>
      <c r="D18" s="170" t="s">
        <v>358</v>
      </c>
      <c r="E18" s="170" t="s">
        <v>361</v>
      </c>
      <c r="F18" s="170" t="s">
        <v>363</v>
      </c>
      <c r="G18" s="170" t="s">
        <v>365</v>
      </c>
      <c r="H18" s="170" t="s">
        <v>367</v>
      </c>
      <c r="I18" s="171" t="s">
        <v>272</v>
      </c>
    </row>
    <row r="19" spans="1:255" x14ac:dyDescent="0.2">
      <c r="A19" s="170"/>
      <c r="B19" s="170" t="s">
        <v>354</v>
      </c>
      <c r="C19" s="170"/>
      <c r="D19" s="170" t="s">
        <v>359</v>
      </c>
      <c r="E19" s="170"/>
      <c r="F19" s="170"/>
      <c r="G19" s="170" t="s">
        <v>363</v>
      </c>
      <c r="H19" s="170" t="s">
        <v>368</v>
      </c>
      <c r="I19" s="171"/>
    </row>
    <row r="20" spans="1:255" x14ac:dyDescent="0.2">
      <c r="A20" s="168">
        <v>1</v>
      </c>
      <c r="B20" s="168">
        <v>2</v>
      </c>
      <c r="C20" s="168">
        <v>3</v>
      </c>
      <c r="D20" s="168">
        <v>4</v>
      </c>
      <c r="E20" s="168">
        <v>5</v>
      </c>
      <c r="F20" s="168">
        <v>6</v>
      </c>
      <c r="G20" s="168">
        <v>7</v>
      </c>
      <c r="H20" s="168">
        <v>8</v>
      </c>
      <c r="I20" s="169">
        <v>9</v>
      </c>
    </row>
    <row r="21" spans="1:255" x14ac:dyDescent="0.2">
      <c r="A21" s="184"/>
      <c r="B21" s="184" t="s">
        <v>374</v>
      </c>
      <c r="C21" s="184"/>
      <c r="D21" s="184"/>
      <c r="E21" s="184"/>
      <c r="F21" s="184"/>
      <c r="G21" s="181"/>
      <c r="H21" s="181"/>
      <c r="I21" s="181"/>
    </row>
    <row r="22" spans="1:255" s="42" customFormat="1" ht="24" x14ac:dyDescent="0.2">
      <c r="A22" s="185">
        <v>1</v>
      </c>
      <c r="B22" s="186" t="s">
        <v>182</v>
      </c>
      <c r="C22" s="186" t="s">
        <v>183</v>
      </c>
      <c r="D22" s="186" t="s">
        <v>184</v>
      </c>
      <c r="E22" s="187">
        <v>278.18263499999995</v>
      </c>
      <c r="F22" s="188">
        <f>ROUND( 7.87, 2 )</f>
        <v>7.87</v>
      </c>
      <c r="G22" s="189">
        <f>ROUND(E22*F22,0)</f>
        <v>2189</v>
      </c>
      <c r="H22" s="190" t="s">
        <v>377</v>
      </c>
      <c r="I22" s="190" t="s">
        <v>376</v>
      </c>
    </row>
    <row r="23" spans="1:255" s="42" customFormat="1" ht="12" x14ac:dyDescent="0.2">
      <c r="A23" s="185">
        <v>2</v>
      </c>
      <c r="B23" s="186" t="s">
        <v>25</v>
      </c>
      <c r="C23" s="186" t="s">
        <v>173</v>
      </c>
      <c r="D23" s="186" t="s">
        <v>174</v>
      </c>
      <c r="E23" s="187">
        <v>95.796950999999993</v>
      </c>
      <c r="F23" s="188">
        <f>ROUND( 0, 2 )</f>
        <v>0</v>
      </c>
      <c r="G23" s="189">
        <f>ROUND(E23*F23,0)</f>
        <v>0</v>
      </c>
      <c r="H23" s="191" t="s">
        <v>375</v>
      </c>
      <c r="I23" s="191" t="s">
        <v>376</v>
      </c>
    </row>
    <row r="24" spans="1:255" x14ac:dyDescent="0.2">
      <c r="A24" s="181"/>
      <c r="B24" s="181"/>
      <c r="C24" s="182" t="s">
        <v>325</v>
      </c>
      <c r="D24" s="181"/>
      <c r="E24" s="181"/>
      <c r="F24" s="181"/>
      <c r="G24" s="183">
        <f>ROUND(SUM(G22:G23),0)</f>
        <v>2189</v>
      </c>
      <c r="H24" s="181"/>
      <c r="I24" s="181"/>
      <c r="J24" s="23"/>
      <c r="K24" s="180">
        <f>G24</f>
        <v>2189</v>
      </c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</row>
    <row r="25" spans="1:255" x14ac:dyDescent="0.2">
      <c r="A25" s="181"/>
      <c r="B25" s="181"/>
      <c r="C25" s="181"/>
      <c r="D25" s="181"/>
      <c r="E25" s="181"/>
      <c r="F25" s="181"/>
      <c r="G25" s="181"/>
      <c r="H25" s="181"/>
      <c r="I25" s="181"/>
    </row>
    <row r="26" spans="1:255" x14ac:dyDescent="0.2">
      <c r="A26" s="184"/>
      <c r="B26" s="184" t="s">
        <v>378</v>
      </c>
      <c r="C26" s="184"/>
      <c r="D26" s="184"/>
      <c r="E26" s="184"/>
      <c r="F26" s="184"/>
      <c r="G26" s="181"/>
      <c r="H26" s="181"/>
      <c r="I26" s="181"/>
    </row>
    <row r="27" spans="1:255" s="42" customFormat="1" ht="48" x14ac:dyDescent="0.2">
      <c r="A27" s="185">
        <v>3</v>
      </c>
      <c r="B27" s="186" t="s">
        <v>175</v>
      </c>
      <c r="C27" s="186" t="s">
        <v>177</v>
      </c>
      <c r="D27" s="186" t="s">
        <v>178</v>
      </c>
      <c r="E27" s="187">
        <v>83.090171999999995</v>
      </c>
      <c r="F27" s="188">
        <f>ROUND( 122, 2 )</f>
        <v>122</v>
      </c>
      <c r="G27" s="189">
        <f>ROUND(E27*F27,0)</f>
        <v>10137</v>
      </c>
      <c r="H27" s="190" t="s">
        <v>379</v>
      </c>
      <c r="I27" s="190" t="s">
        <v>376</v>
      </c>
    </row>
    <row r="28" spans="1:255" s="42" customFormat="1" ht="24" x14ac:dyDescent="0.2">
      <c r="A28" s="185">
        <v>4</v>
      </c>
      <c r="B28" s="186" t="s">
        <v>185</v>
      </c>
      <c r="C28" s="186" t="s">
        <v>187</v>
      </c>
      <c r="D28" s="186" t="s">
        <v>178</v>
      </c>
      <c r="E28" s="187">
        <v>12.706779000000001</v>
      </c>
      <c r="F28" s="188">
        <f>ROUND( 88.79, 2 )</f>
        <v>88.79</v>
      </c>
      <c r="G28" s="189">
        <f>ROUND(E28*F28,0)</f>
        <v>1128</v>
      </c>
      <c r="H28" s="190" t="s">
        <v>381</v>
      </c>
      <c r="I28" s="190" t="s">
        <v>376</v>
      </c>
    </row>
    <row r="29" spans="1:255" s="42" customFormat="1" ht="24" x14ac:dyDescent="0.2">
      <c r="A29" s="185">
        <v>5</v>
      </c>
      <c r="B29" s="186" t="s">
        <v>188</v>
      </c>
      <c r="C29" s="186" t="s">
        <v>190</v>
      </c>
      <c r="D29" s="186" t="s">
        <v>178</v>
      </c>
      <c r="E29" s="187">
        <v>0.25605600000000001</v>
      </c>
      <c r="F29" s="188">
        <f>ROUND( 115.67, 2 )</f>
        <v>115.67</v>
      </c>
      <c r="G29" s="189">
        <f>ROUND(E29*F29,0)</f>
        <v>30</v>
      </c>
      <c r="H29" s="190" t="s">
        <v>382</v>
      </c>
      <c r="I29" s="190" t="s">
        <v>376</v>
      </c>
    </row>
    <row r="30" spans="1:255" s="42" customFormat="1" ht="24" x14ac:dyDescent="0.2">
      <c r="A30" s="185">
        <v>6</v>
      </c>
      <c r="B30" s="186" t="s">
        <v>179</v>
      </c>
      <c r="C30" s="186" t="s">
        <v>181</v>
      </c>
      <c r="D30" s="186" t="s">
        <v>178</v>
      </c>
      <c r="E30" s="187">
        <v>142.58478359999998</v>
      </c>
      <c r="F30" s="188">
        <f>ROUND( 114.93, 2 )</f>
        <v>114.93</v>
      </c>
      <c r="G30" s="189">
        <f>ROUND(E30*F30,0)</f>
        <v>16387</v>
      </c>
      <c r="H30" s="190" t="s">
        <v>380</v>
      </c>
      <c r="I30" s="190" t="s">
        <v>376</v>
      </c>
    </row>
    <row r="31" spans="1:255" x14ac:dyDescent="0.2">
      <c r="A31" s="181"/>
      <c r="B31" s="181"/>
      <c r="C31" s="182" t="s">
        <v>325</v>
      </c>
      <c r="D31" s="181"/>
      <c r="E31" s="181"/>
      <c r="F31" s="181"/>
      <c r="G31" s="183">
        <f>ROUND(SUM(G27:G30),0)</f>
        <v>27682</v>
      </c>
      <c r="H31" s="181"/>
      <c r="I31" s="181"/>
      <c r="J31" s="23"/>
      <c r="K31" s="23"/>
      <c r="L31" s="180">
        <f>G31</f>
        <v>27682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</row>
    <row r="32" spans="1:255" x14ac:dyDescent="0.2">
      <c r="A32" s="32"/>
      <c r="B32" s="100"/>
      <c r="C32" s="100"/>
      <c r="D32" s="100"/>
      <c r="E32" s="100"/>
      <c r="F32" s="100"/>
      <c r="G32" s="177"/>
      <c r="H32" s="100"/>
      <c r="I32" s="177"/>
    </row>
    <row r="34" spans="1:255" x14ac:dyDescent="0.2">
      <c r="C34" s="178" t="s">
        <v>98</v>
      </c>
      <c r="G34" s="179">
        <f>ROUND(SUM(K21:K34) + SUM(L21:L34) + SUM(M21:M34),0)</f>
        <v>29871</v>
      </c>
    </row>
    <row r="35" spans="1:255" x14ac:dyDescent="0.2">
      <c r="C35" s="192" t="s">
        <v>383</v>
      </c>
      <c r="G35" s="179"/>
    </row>
    <row r="36" spans="1:255" x14ac:dyDescent="0.2">
      <c r="C36" s="192" t="s">
        <v>251</v>
      </c>
      <c r="G36" s="179">
        <f>ROUND(SUM(K21:K36),0)</f>
        <v>2189</v>
      </c>
    </row>
    <row r="37" spans="1:255" x14ac:dyDescent="0.2">
      <c r="C37" s="192" t="s">
        <v>303</v>
      </c>
      <c r="G37" s="179">
        <f>ROUND(SUM(L21:L37),0)</f>
        <v>27682</v>
      </c>
    </row>
    <row r="38" spans="1:255" x14ac:dyDescent="0.2">
      <c r="C38" s="192" t="s">
        <v>384</v>
      </c>
      <c r="G38" s="179">
        <f>ROUND(SUM(M21:M38),0)</f>
        <v>0</v>
      </c>
    </row>
    <row r="40" spans="1:255" ht="22.5" x14ac:dyDescent="0.2">
      <c r="A40" s="162" t="s">
        <v>334</v>
      </c>
      <c r="B40" s="162"/>
      <c r="C40" s="174" t="s">
        <v>403</v>
      </c>
      <c r="D40" s="163"/>
      <c r="E40" s="163"/>
      <c r="F40" s="367" t="s">
        <v>7</v>
      </c>
      <c r="G40" s="367"/>
      <c r="BY40" s="164" t="str">
        <f>C40</f>
        <v xml:space="preserve"> Главный инженер сметчик сметно-расчетной службы ООО "ОДСК"</v>
      </c>
      <c r="BZ40" s="164" t="str">
        <f>F40</f>
        <v>Кузнецова У. И.</v>
      </c>
      <c r="IU40" s="23"/>
    </row>
    <row r="41" spans="1:255" s="176" customFormat="1" ht="11.25" x14ac:dyDescent="0.2">
      <c r="A41" s="175"/>
      <c r="B41" s="175"/>
      <c r="C41" s="368" t="s">
        <v>330</v>
      </c>
      <c r="D41" s="368"/>
      <c r="E41" s="368"/>
      <c r="F41" s="368" t="s">
        <v>331</v>
      </c>
      <c r="G41" s="368"/>
    </row>
    <row r="42" spans="1:255" x14ac:dyDescent="0.2">
      <c r="A42" s="18"/>
      <c r="B42" s="18"/>
      <c r="C42" s="18"/>
      <c r="D42" s="11" t="s">
        <v>332</v>
      </c>
      <c r="E42" s="18"/>
      <c r="F42" s="18"/>
      <c r="G42" s="18"/>
    </row>
    <row r="43" spans="1:255" ht="22.5" x14ac:dyDescent="0.2">
      <c r="A43" s="162" t="s">
        <v>335</v>
      </c>
      <c r="B43" s="162"/>
      <c r="C43" s="174" t="s">
        <v>343</v>
      </c>
      <c r="D43" s="163"/>
      <c r="E43" s="163"/>
      <c r="F43" s="367" t="s">
        <v>337</v>
      </c>
      <c r="G43" s="367"/>
      <c r="BY43" s="164" t="str">
        <f>C43</f>
        <v>Руководитель сметно-расчетной службы ООО "ОДСК"</v>
      </c>
      <c r="BZ43" s="164" t="str">
        <f>F43</f>
        <v>Артамонова Ю.А.</v>
      </c>
      <c r="IU43" s="23"/>
    </row>
    <row r="44" spans="1:255" s="176" customFormat="1" ht="11.25" x14ac:dyDescent="0.2">
      <c r="A44" s="175"/>
      <c r="B44" s="175"/>
      <c r="C44" s="368" t="s">
        <v>330</v>
      </c>
      <c r="D44" s="368"/>
      <c r="E44" s="368"/>
      <c r="F44" s="368" t="s">
        <v>331</v>
      </c>
      <c r="G44" s="368"/>
    </row>
    <row r="45" spans="1:255" x14ac:dyDescent="0.2">
      <c r="A45" s="18"/>
      <c r="B45" s="18"/>
      <c r="C45" s="18"/>
      <c r="D45" s="11" t="s">
        <v>332</v>
      </c>
      <c r="E45" s="18"/>
      <c r="F45" s="18"/>
      <c r="G45" s="18"/>
    </row>
    <row r="46" spans="1:255" x14ac:dyDescent="0.2">
      <c r="A46" s="162" t="s">
        <v>221</v>
      </c>
      <c r="B46" s="162"/>
      <c r="C46" s="174" t="s">
        <v>344</v>
      </c>
      <c r="D46" s="163"/>
      <c r="E46" s="163"/>
      <c r="F46" s="367" t="s">
        <v>345</v>
      </c>
      <c r="G46" s="367"/>
      <c r="BY46" s="164" t="str">
        <f>C46</f>
        <v>Руководитель ПТО ООО "ОСУ-2"</v>
      </c>
      <c r="BZ46" s="164" t="str">
        <f>F46</f>
        <v>Когтев В. И.</v>
      </c>
      <c r="IU46" s="23"/>
    </row>
    <row r="47" spans="1:255" s="176" customFormat="1" ht="11.25" x14ac:dyDescent="0.2">
      <c r="A47" s="175"/>
      <c r="B47" s="175"/>
      <c r="C47" s="368" t="s">
        <v>330</v>
      </c>
      <c r="D47" s="368"/>
      <c r="E47" s="368"/>
      <c r="F47" s="368" t="s">
        <v>331</v>
      </c>
      <c r="G47" s="368"/>
    </row>
    <row r="48" spans="1:255" x14ac:dyDescent="0.2">
      <c r="A48" s="18"/>
      <c r="B48" s="18"/>
      <c r="C48" s="18"/>
      <c r="D48" s="11" t="s">
        <v>332</v>
      </c>
      <c r="E48" s="18"/>
      <c r="F48" s="18"/>
      <c r="G48" s="18"/>
    </row>
  </sheetData>
  <sortState ref="A27:IU30">
    <sortCondition ref="B27"/>
    <sortCondition ref="C27"/>
  </sortState>
  <mergeCells count="21">
    <mergeCell ref="F46:G46"/>
    <mergeCell ref="C47:E47"/>
    <mergeCell ref="F47:G47"/>
    <mergeCell ref="F40:G40"/>
    <mergeCell ref="C41:E41"/>
    <mergeCell ref="F41:G41"/>
    <mergeCell ref="F43:G43"/>
    <mergeCell ref="C44:E44"/>
    <mergeCell ref="F44:G44"/>
    <mergeCell ref="B13:G13"/>
    <mergeCell ref="A1:G1"/>
    <mergeCell ref="C3:G3"/>
    <mergeCell ref="C4:G4"/>
    <mergeCell ref="C5:G5"/>
    <mergeCell ref="C6:G6"/>
    <mergeCell ref="A7:G7"/>
    <mergeCell ref="A8:G8"/>
    <mergeCell ref="A9:G9"/>
    <mergeCell ref="A10:G10"/>
    <mergeCell ref="B11:G11"/>
    <mergeCell ref="B12:G12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32"/>
  <sheetViews>
    <sheetView workbookViewId="0">
      <selection activeCell="C22" sqref="C22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customWidth="1"/>
    <col min="9" max="9" width="8.7109375" customWidth="1"/>
    <col min="11" max="69" width="0" hidden="1" customWidth="1"/>
    <col min="70" max="70" width="66.7109375" hidden="1" customWidth="1"/>
    <col min="71" max="71" width="76.7109375" hidden="1" customWidth="1"/>
    <col min="72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15" customFormat="1" ht="11.25" x14ac:dyDescent="0.2">
      <c r="A1" s="348" t="s">
        <v>211</v>
      </c>
      <c r="B1" s="348"/>
      <c r="C1" s="348"/>
      <c r="D1" s="348"/>
      <c r="E1" s="348"/>
      <c r="F1" s="348"/>
      <c r="G1" s="348"/>
    </row>
    <row r="3" spans="1:255" x14ac:dyDescent="0.2">
      <c r="A3" s="20" t="s">
        <v>218</v>
      </c>
      <c r="B3" s="19"/>
      <c r="C3" s="349"/>
      <c r="D3" s="350"/>
      <c r="E3" s="350"/>
      <c r="F3" s="350"/>
      <c r="G3" s="350"/>
      <c r="BR3" s="22">
        <f>C3</f>
        <v>0</v>
      </c>
      <c r="IU3" s="23"/>
    </row>
    <row r="4" spans="1:255" x14ac:dyDescent="0.2">
      <c r="A4" s="20" t="s">
        <v>220</v>
      </c>
      <c r="B4" s="19"/>
      <c r="C4" s="351"/>
      <c r="D4" s="352"/>
      <c r="E4" s="352"/>
      <c r="F4" s="352"/>
      <c r="G4" s="352"/>
      <c r="BR4" s="22">
        <f>C4</f>
        <v>0</v>
      </c>
      <c r="IU4" s="23"/>
    </row>
    <row r="5" spans="1:255" x14ac:dyDescent="0.2">
      <c r="A5" s="20" t="s">
        <v>221</v>
      </c>
      <c r="B5" s="19"/>
      <c r="C5" s="351"/>
      <c r="D5" s="352"/>
      <c r="E5" s="352"/>
      <c r="F5" s="352"/>
      <c r="G5" s="352"/>
      <c r="BR5" s="22">
        <f>C5</f>
        <v>0</v>
      </c>
      <c r="IU5" s="23"/>
    </row>
    <row r="6" spans="1:255" x14ac:dyDescent="0.2">
      <c r="A6" s="20" t="s">
        <v>222</v>
      </c>
      <c r="B6" s="19"/>
      <c r="C6" s="353"/>
      <c r="D6" s="354"/>
      <c r="E6" s="354"/>
      <c r="F6" s="354"/>
      <c r="G6" s="354"/>
      <c r="BR6" s="22">
        <f>C6</f>
        <v>0</v>
      </c>
      <c r="IU6" s="23"/>
    </row>
    <row r="7" spans="1:255" x14ac:dyDescent="0.2">
      <c r="A7" s="355"/>
      <c r="B7" s="355"/>
      <c r="C7" s="355"/>
      <c r="D7" s="355"/>
      <c r="E7" s="355"/>
      <c r="F7" s="355"/>
      <c r="G7" s="355"/>
    </row>
    <row r="8" spans="1:255" ht="18.75" x14ac:dyDescent="0.3">
      <c r="A8" s="356" t="s">
        <v>347</v>
      </c>
      <c r="B8" s="356"/>
      <c r="C8" s="356"/>
      <c r="D8" s="356"/>
      <c r="E8" s="356"/>
      <c r="F8" s="356"/>
      <c r="G8" s="356"/>
    </row>
    <row r="9" spans="1:255" x14ac:dyDescent="0.2">
      <c r="A9" s="357" t="s">
        <v>370</v>
      </c>
      <c r="B9" s="357"/>
      <c r="C9" s="357"/>
      <c r="D9" s="357"/>
      <c r="E9" s="357"/>
      <c r="F9" s="357"/>
      <c r="G9" s="357"/>
    </row>
    <row r="10" spans="1:255" x14ac:dyDescent="0.2">
      <c r="A10" s="357"/>
      <c r="B10" s="357"/>
      <c r="C10" s="357"/>
      <c r="D10" s="357"/>
      <c r="E10" s="357"/>
      <c r="F10" s="357"/>
      <c r="G10" s="357"/>
    </row>
    <row r="11" spans="1:255" ht="47.25" x14ac:dyDescent="0.25">
      <c r="A11" s="14" t="s">
        <v>224</v>
      </c>
      <c r="B11" s="359" t="s">
        <v>4</v>
      </c>
      <c r="C11" s="359"/>
      <c r="D11" s="359"/>
      <c r="E11" s="359"/>
      <c r="F11" s="359"/>
      <c r="G11" s="359"/>
      <c r="BS11" s="167" t="str">
        <f>B11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3" spans="1:255" x14ac:dyDescent="0.2">
      <c r="A13" s="14" t="s">
        <v>239</v>
      </c>
    </row>
    <row r="14" spans="1:255" x14ac:dyDescent="0.2">
      <c r="A14" s="14" t="s">
        <v>240</v>
      </c>
    </row>
    <row r="15" spans="1:255" x14ac:dyDescent="0.2">
      <c r="A15" s="168" t="s">
        <v>350</v>
      </c>
      <c r="B15" s="168" t="s">
        <v>352</v>
      </c>
      <c r="C15" s="168" t="s">
        <v>355</v>
      </c>
      <c r="D15" s="168" t="s">
        <v>357</v>
      </c>
      <c r="E15" s="168" t="s">
        <v>360</v>
      </c>
      <c r="F15" s="168" t="s">
        <v>362</v>
      </c>
      <c r="G15" s="168" t="s">
        <v>364</v>
      </c>
      <c r="H15" s="168" t="s">
        <v>366</v>
      </c>
      <c r="I15" s="169" t="s">
        <v>327</v>
      </c>
    </row>
    <row r="16" spans="1:255" x14ac:dyDescent="0.2">
      <c r="A16" s="170" t="s">
        <v>351</v>
      </c>
      <c r="B16" s="170" t="s">
        <v>353</v>
      </c>
      <c r="C16" s="170" t="s">
        <v>356</v>
      </c>
      <c r="D16" s="170" t="s">
        <v>358</v>
      </c>
      <c r="E16" s="170" t="s">
        <v>361</v>
      </c>
      <c r="F16" s="170" t="s">
        <v>363</v>
      </c>
      <c r="G16" s="170" t="s">
        <v>365</v>
      </c>
      <c r="H16" s="170" t="s">
        <v>367</v>
      </c>
      <c r="I16" s="171" t="s">
        <v>272</v>
      </c>
    </row>
    <row r="17" spans="1:255" x14ac:dyDescent="0.2">
      <c r="A17" s="170"/>
      <c r="B17" s="170" t="s">
        <v>354</v>
      </c>
      <c r="C17" s="170"/>
      <c r="D17" s="170" t="s">
        <v>359</v>
      </c>
      <c r="E17" s="170"/>
      <c r="F17" s="170"/>
      <c r="G17" s="170" t="s">
        <v>363</v>
      </c>
      <c r="H17" s="170" t="s">
        <v>368</v>
      </c>
      <c r="I17" s="171"/>
    </row>
    <row r="18" spans="1:255" x14ac:dyDescent="0.2">
      <c r="A18" s="172">
        <v>1</v>
      </c>
      <c r="B18" s="172">
        <v>2</v>
      </c>
      <c r="C18" s="172">
        <v>3</v>
      </c>
      <c r="D18" s="172">
        <v>4</v>
      </c>
      <c r="E18" s="172">
        <v>5</v>
      </c>
      <c r="F18" s="172">
        <v>6</v>
      </c>
      <c r="G18" s="172">
        <v>7</v>
      </c>
      <c r="H18" s="172">
        <v>8</v>
      </c>
      <c r="I18" s="173">
        <v>9</v>
      </c>
    </row>
    <row r="20" spans="1:255" x14ac:dyDescent="0.2">
      <c r="C20" t="s">
        <v>369</v>
      </c>
    </row>
    <row r="22" spans="1:255" ht="22.5" x14ac:dyDescent="0.2">
      <c r="A22" s="162" t="s">
        <v>334</v>
      </c>
      <c r="B22" s="162"/>
      <c r="C22" s="174" t="s">
        <v>403</v>
      </c>
      <c r="D22" s="163"/>
      <c r="E22" s="163"/>
      <c r="F22" s="367" t="s">
        <v>7</v>
      </c>
      <c r="G22" s="367"/>
      <c r="BY22" s="164" t="str">
        <f>C22</f>
        <v xml:space="preserve"> Главный инженер сметчик сметно-расчетной службы ООО "ОДСК"</v>
      </c>
      <c r="BZ22" s="164" t="str">
        <f>F22</f>
        <v>Кузнецова У. И.</v>
      </c>
      <c r="IU22" s="23"/>
    </row>
    <row r="23" spans="1:255" s="176" customFormat="1" ht="11.25" x14ac:dyDescent="0.2">
      <c r="A23" s="175"/>
      <c r="B23" s="175"/>
      <c r="C23" s="368" t="s">
        <v>330</v>
      </c>
      <c r="D23" s="368"/>
      <c r="E23" s="368"/>
      <c r="F23" s="368" t="s">
        <v>331</v>
      </c>
      <c r="G23" s="368"/>
    </row>
    <row r="24" spans="1:255" x14ac:dyDescent="0.2">
      <c r="A24" s="18"/>
      <c r="B24" s="18"/>
      <c r="C24" s="18"/>
      <c r="D24" s="11" t="s">
        <v>332</v>
      </c>
      <c r="E24" s="18"/>
      <c r="F24" s="18"/>
      <c r="G24" s="18"/>
    </row>
    <row r="25" spans="1:255" ht="22.5" x14ac:dyDescent="0.2">
      <c r="A25" s="162" t="s">
        <v>335</v>
      </c>
      <c r="B25" s="162"/>
      <c r="C25" s="174" t="s">
        <v>343</v>
      </c>
      <c r="D25" s="163"/>
      <c r="E25" s="163"/>
      <c r="F25" s="367" t="s">
        <v>337</v>
      </c>
      <c r="G25" s="367"/>
      <c r="BY25" s="164" t="str">
        <f>C25</f>
        <v>Руководитель сметно-расчетной службы ООО "ОДСК"</v>
      </c>
      <c r="BZ25" s="164" t="str">
        <f>F25</f>
        <v>Артамонова Ю.А.</v>
      </c>
      <c r="IU25" s="23"/>
    </row>
    <row r="26" spans="1:255" s="176" customFormat="1" ht="11.25" x14ac:dyDescent="0.2">
      <c r="A26" s="175"/>
      <c r="B26" s="175"/>
      <c r="C26" s="368" t="s">
        <v>330</v>
      </c>
      <c r="D26" s="368"/>
      <c r="E26" s="368"/>
      <c r="F26" s="368" t="s">
        <v>331</v>
      </c>
      <c r="G26" s="368"/>
    </row>
    <row r="27" spans="1:255" x14ac:dyDescent="0.2">
      <c r="A27" s="18"/>
      <c r="B27" s="18"/>
      <c r="C27" s="18"/>
      <c r="D27" s="11" t="s">
        <v>332</v>
      </c>
      <c r="E27" s="18"/>
      <c r="F27" s="18"/>
      <c r="G27" s="18"/>
    </row>
    <row r="28" spans="1:255" x14ac:dyDescent="0.2">
      <c r="A28" s="162" t="s">
        <v>221</v>
      </c>
      <c r="B28" s="162"/>
      <c r="C28" s="174" t="s">
        <v>344</v>
      </c>
      <c r="D28" s="163"/>
      <c r="E28" s="163"/>
      <c r="F28" s="367" t="s">
        <v>345</v>
      </c>
      <c r="G28" s="367"/>
      <c r="BY28" s="164" t="str">
        <f>C28</f>
        <v>Руководитель ПТО ООО "ОСУ-2"</v>
      </c>
      <c r="BZ28" s="164" t="str">
        <f>F28</f>
        <v>Когтев В. И.</v>
      </c>
      <c r="IU28" s="23"/>
    </row>
    <row r="29" spans="1:255" s="176" customFormat="1" ht="11.25" x14ac:dyDescent="0.2">
      <c r="A29" s="175"/>
      <c r="B29" s="175"/>
      <c r="C29" s="368" t="s">
        <v>330</v>
      </c>
      <c r="D29" s="368"/>
      <c r="E29" s="368"/>
      <c r="F29" s="368" t="s">
        <v>331</v>
      </c>
      <c r="G29" s="368"/>
    </row>
    <row r="30" spans="1:255" x14ac:dyDescent="0.2">
      <c r="A30" s="18"/>
      <c r="B30" s="18"/>
      <c r="C30" s="18"/>
      <c r="D30" s="11" t="s">
        <v>332</v>
      </c>
      <c r="E30" s="18"/>
      <c r="F30" s="18"/>
      <c r="G30" s="18"/>
    </row>
    <row r="32" spans="1:255" x14ac:dyDescent="0.2">
      <c r="A32" s="31"/>
      <c r="B32" s="31"/>
    </row>
  </sheetData>
  <mergeCells count="19">
    <mergeCell ref="F25:G25"/>
    <mergeCell ref="C26:E26"/>
    <mergeCell ref="F26:G26"/>
    <mergeCell ref="F28:G28"/>
    <mergeCell ref="C29:E29"/>
    <mergeCell ref="F29:G29"/>
    <mergeCell ref="C23:E23"/>
    <mergeCell ref="F23:G23"/>
    <mergeCell ref="A1:G1"/>
    <mergeCell ref="C3:G3"/>
    <mergeCell ref="C4:G4"/>
    <mergeCell ref="C5:G5"/>
    <mergeCell ref="C6:G6"/>
    <mergeCell ref="A7:G7"/>
    <mergeCell ref="A8:G8"/>
    <mergeCell ref="A9:G9"/>
    <mergeCell ref="A10:G10"/>
    <mergeCell ref="B11:G11"/>
    <mergeCell ref="F22:G22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32"/>
  <sheetViews>
    <sheetView workbookViewId="0">
      <selection activeCell="F27" sqref="F27:G27"/>
    </sheetView>
  </sheetViews>
  <sheetFormatPr defaultRowHeight="12.75" x14ac:dyDescent="0.2"/>
  <cols>
    <col min="1" max="1" width="6.7109375" customWidth="1"/>
    <col min="2" max="2" width="10.7109375" customWidth="1"/>
    <col min="3" max="3" width="33.7109375" customWidth="1"/>
    <col min="4" max="7" width="8.7109375" customWidth="1"/>
    <col min="8" max="8" width="70.7109375" customWidth="1"/>
    <col min="9" max="9" width="8.7109375" customWidth="1"/>
    <col min="11" max="69" width="0" hidden="1" customWidth="1"/>
    <col min="70" max="70" width="66.7109375" hidden="1" customWidth="1"/>
    <col min="71" max="71" width="76.7109375" hidden="1" customWidth="1"/>
    <col min="72" max="72" width="66.7109375" hidden="1" customWidth="1"/>
    <col min="73" max="76" width="0" hidden="1" customWidth="1"/>
    <col min="77" max="77" width="34.7109375" hidden="1" customWidth="1"/>
    <col min="78" max="78" width="17.7109375" hidden="1" customWidth="1"/>
    <col min="79" max="256" width="0" hidden="1" customWidth="1"/>
  </cols>
  <sheetData>
    <row r="1" spans="1:255" s="15" customFormat="1" ht="11.25" x14ac:dyDescent="0.2">
      <c r="A1" s="348" t="s">
        <v>211</v>
      </c>
      <c r="B1" s="348"/>
      <c r="C1" s="348"/>
      <c r="D1" s="348"/>
      <c r="E1" s="348"/>
      <c r="F1" s="348"/>
      <c r="G1" s="348"/>
    </row>
    <row r="3" spans="1:255" x14ac:dyDescent="0.2">
      <c r="A3" s="20" t="s">
        <v>218</v>
      </c>
      <c r="B3" s="19"/>
      <c r="C3" s="349"/>
      <c r="D3" s="350"/>
      <c r="E3" s="350"/>
      <c r="F3" s="350"/>
      <c r="G3" s="350"/>
      <c r="BR3" s="22">
        <f>C3</f>
        <v>0</v>
      </c>
      <c r="IU3" s="23"/>
    </row>
    <row r="4" spans="1:255" x14ac:dyDescent="0.2">
      <c r="A4" s="20" t="s">
        <v>220</v>
      </c>
      <c r="B4" s="19"/>
      <c r="C4" s="351"/>
      <c r="D4" s="352"/>
      <c r="E4" s="352"/>
      <c r="F4" s="352"/>
      <c r="G4" s="352"/>
      <c r="BR4" s="22">
        <f>C4</f>
        <v>0</v>
      </c>
      <c r="IU4" s="23"/>
    </row>
    <row r="5" spans="1:255" x14ac:dyDescent="0.2">
      <c r="A5" s="20" t="s">
        <v>221</v>
      </c>
      <c r="B5" s="19"/>
      <c r="C5" s="351"/>
      <c r="D5" s="352"/>
      <c r="E5" s="352"/>
      <c r="F5" s="352"/>
      <c r="G5" s="352"/>
      <c r="BR5" s="22">
        <f>C5</f>
        <v>0</v>
      </c>
      <c r="IU5" s="23"/>
    </row>
    <row r="6" spans="1:255" x14ac:dyDescent="0.2">
      <c r="A6" s="20" t="s">
        <v>222</v>
      </c>
      <c r="B6" s="19"/>
      <c r="C6" s="353"/>
      <c r="D6" s="354"/>
      <c r="E6" s="354"/>
      <c r="F6" s="354"/>
      <c r="G6" s="354"/>
      <c r="BR6" s="22">
        <f>C6</f>
        <v>0</v>
      </c>
      <c r="IU6" s="23"/>
    </row>
    <row r="7" spans="1:255" x14ac:dyDescent="0.2">
      <c r="A7" s="355"/>
      <c r="B7" s="355"/>
      <c r="C7" s="355"/>
      <c r="D7" s="355"/>
      <c r="E7" s="355"/>
      <c r="F7" s="355"/>
      <c r="G7" s="355"/>
    </row>
    <row r="8" spans="1:255" ht="18.75" x14ac:dyDescent="0.3">
      <c r="A8" s="356" t="s">
        <v>347</v>
      </c>
      <c r="B8" s="356"/>
      <c r="C8" s="356"/>
      <c r="D8" s="356"/>
      <c r="E8" s="356"/>
      <c r="F8" s="356"/>
      <c r="G8" s="356"/>
    </row>
    <row r="9" spans="1:255" x14ac:dyDescent="0.2">
      <c r="A9" s="357" t="s">
        <v>348</v>
      </c>
      <c r="B9" s="357"/>
      <c r="C9" s="357"/>
      <c r="D9" s="357"/>
      <c r="E9" s="357"/>
      <c r="F9" s="357"/>
      <c r="G9" s="357"/>
    </row>
    <row r="10" spans="1:255" x14ac:dyDescent="0.2">
      <c r="A10" s="357"/>
      <c r="B10" s="357"/>
      <c r="C10" s="357"/>
      <c r="D10" s="357"/>
      <c r="E10" s="357"/>
      <c r="F10" s="357"/>
      <c r="G10" s="357"/>
    </row>
    <row r="11" spans="1:255" ht="47.25" x14ac:dyDescent="0.25">
      <c r="A11" s="14" t="s">
        <v>349</v>
      </c>
      <c r="B11" s="358" t="s">
        <v>4</v>
      </c>
      <c r="C11" s="358"/>
      <c r="D11" s="358"/>
      <c r="E11" s="358"/>
      <c r="F11" s="358"/>
      <c r="G11" s="358"/>
      <c r="BS11" s="167" t="str">
        <f>B11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2" spans="1:255" ht="47.25" x14ac:dyDescent="0.25">
      <c r="A12" s="14" t="s">
        <v>224</v>
      </c>
      <c r="B12" s="359" t="s">
        <v>4</v>
      </c>
      <c r="C12" s="359"/>
      <c r="D12" s="359"/>
      <c r="E12" s="359"/>
      <c r="F12" s="359"/>
      <c r="G12" s="359"/>
      <c r="BS12" s="167" t="str">
        <f>B12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2" s="23"/>
    </row>
    <row r="13" spans="1:255" x14ac:dyDescent="0.2">
      <c r="A13" s="14" t="s">
        <v>225</v>
      </c>
      <c r="B13" s="346" t="s">
        <v>244</v>
      </c>
      <c r="C13" s="347"/>
      <c r="D13" s="347"/>
      <c r="E13" s="347"/>
      <c r="F13" s="347"/>
      <c r="G13" s="347"/>
      <c r="BT13" s="22">
        <f>C13</f>
        <v>0</v>
      </c>
      <c r="IU13" s="23"/>
    </row>
    <row r="15" spans="1:255" x14ac:dyDescent="0.2">
      <c r="A15" s="14" t="s">
        <v>239</v>
      </c>
    </row>
    <row r="16" spans="1:255" x14ac:dyDescent="0.2">
      <c r="A16" s="14" t="s">
        <v>240</v>
      </c>
    </row>
    <row r="17" spans="1:255" x14ac:dyDescent="0.2">
      <c r="A17" s="168" t="s">
        <v>350</v>
      </c>
      <c r="B17" s="168" t="s">
        <v>352</v>
      </c>
      <c r="C17" s="168" t="s">
        <v>355</v>
      </c>
      <c r="D17" s="168" t="s">
        <v>357</v>
      </c>
      <c r="E17" s="168" t="s">
        <v>360</v>
      </c>
      <c r="F17" s="168" t="s">
        <v>362</v>
      </c>
      <c r="G17" s="168" t="s">
        <v>364</v>
      </c>
      <c r="H17" s="168" t="s">
        <v>366</v>
      </c>
      <c r="I17" s="169" t="s">
        <v>327</v>
      </c>
    </row>
    <row r="18" spans="1:255" x14ac:dyDescent="0.2">
      <c r="A18" s="170" t="s">
        <v>351</v>
      </c>
      <c r="B18" s="170" t="s">
        <v>353</v>
      </c>
      <c r="C18" s="170" t="s">
        <v>356</v>
      </c>
      <c r="D18" s="170" t="s">
        <v>358</v>
      </c>
      <c r="E18" s="170" t="s">
        <v>361</v>
      </c>
      <c r="F18" s="170" t="s">
        <v>363</v>
      </c>
      <c r="G18" s="170" t="s">
        <v>365</v>
      </c>
      <c r="H18" s="170" t="s">
        <v>367</v>
      </c>
      <c r="I18" s="171" t="s">
        <v>272</v>
      </c>
    </row>
    <row r="19" spans="1:255" x14ac:dyDescent="0.2">
      <c r="A19" s="170"/>
      <c r="B19" s="170" t="s">
        <v>354</v>
      </c>
      <c r="C19" s="170"/>
      <c r="D19" s="170" t="s">
        <v>359</v>
      </c>
      <c r="E19" s="170"/>
      <c r="F19" s="170"/>
      <c r="G19" s="170" t="s">
        <v>363</v>
      </c>
      <c r="H19" s="170" t="s">
        <v>368</v>
      </c>
      <c r="I19" s="171"/>
    </row>
    <row r="20" spans="1:255" x14ac:dyDescent="0.2">
      <c r="A20" s="172">
        <v>1</v>
      </c>
      <c r="B20" s="172">
        <v>2</v>
      </c>
      <c r="C20" s="172">
        <v>3</v>
      </c>
      <c r="D20" s="172">
        <v>4</v>
      </c>
      <c r="E20" s="172">
        <v>5</v>
      </c>
      <c r="F20" s="172">
        <v>6</v>
      </c>
      <c r="G20" s="172">
        <v>7</v>
      </c>
      <c r="H20" s="172">
        <v>8</v>
      </c>
      <c r="I20" s="173">
        <v>9</v>
      </c>
    </row>
    <row r="22" spans="1:255" x14ac:dyDescent="0.2">
      <c r="C22" t="s">
        <v>369</v>
      </c>
    </row>
    <row r="24" spans="1:255" ht="22.5" x14ac:dyDescent="0.2">
      <c r="A24" s="162" t="s">
        <v>334</v>
      </c>
      <c r="B24" s="162"/>
      <c r="C24" s="174" t="s">
        <v>403</v>
      </c>
      <c r="D24" s="163"/>
      <c r="E24" s="163"/>
      <c r="F24" s="367" t="s">
        <v>7</v>
      </c>
      <c r="G24" s="367"/>
      <c r="BY24" s="164" t="str">
        <f>C24</f>
        <v xml:space="preserve"> Главный инженер сметчик сметно-расчетной службы ООО "ОДСК"</v>
      </c>
      <c r="BZ24" s="164" t="str">
        <f>F24</f>
        <v>Кузнецова У. И.</v>
      </c>
      <c r="IU24" s="23"/>
    </row>
    <row r="25" spans="1:255" s="176" customFormat="1" ht="11.25" x14ac:dyDescent="0.2">
      <c r="A25" s="175"/>
      <c r="B25" s="175"/>
      <c r="C25" s="368" t="s">
        <v>330</v>
      </c>
      <c r="D25" s="368"/>
      <c r="E25" s="368"/>
      <c r="F25" s="368" t="s">
        <v>331</v>
      </c>
      <c r="G25" s="368"/>
    </row>
    <row r="26" spans="1:255" x14ac:dyDescent="0.2">
      <c r="A26" s="18"/>
      <c r="B26" s="18"/>
      <c r="C26" s="18"/>
      <c r="D26" s="11" t="s">
        <v>332</v>
      </c>
      <c r="E26" s="18"/>
      <c r="F26" s="18"/>
      <c r="G26" s="18"/>
    </row>
    <row r="27" spans="1:255" ht="22.5" x14ac:dyDescent="0.2">
      <c r="A27" s="162" t="s">
        <v>335</v>
      </c>
      <c r="B27" s="162"/>
      <c r="C27" s="174" t="s">
        <v>343</v>
      </c>
      <c r="D27" s="163"/>
      <c r="E27" s="163"/>
      <c r="F27" s="367" t="s">
        <v>337</v>
      </c>
      <c r="G27" s="367"/>
      <c r="BY27" s="164" t="str">
        <f>C27</f>
        <v>Руководитель сметно-расчетной службы ООО "ОДСК"</v>
      </c>
      <c r="BZ27" s="164" t="str">
        <f>F27</f>
        <v>Артамонова Ю.А.</v>
      </c>
      <c r="IU27" s="23"/>
    </row>
    <row r="28" spans="1:255" s="176" customFormat="1" ht="11.25" x14ac:dyDescent="0.2">
      <c r="A28" s="175"/>
      <c r="B28" s="175"/>
      <c r="C28" s="368" t="s">
        <v>330</v>
      </c>
      <c r="D28" s="368"/>
      <c r="E28" s="368"/>
      <c r="F28" s="368" t="s">
        <v>331</v>
      </c>
      <c r="G28" s="368"/>
    </row>
    <row r="29" spans="1:255" x14ac:dyDescent="0.2">
      <c r="A29" s="18"/>
      <c r="B29" s="18"/>
      <c r="C29" s="18"/>
      <c r="D29" s="11" t="s">
        <v>332</v>
      </c>
      <c r="E29" s="18"/>
      <c r="F29" s="18"/>
      <c r="G29" s="18"/>
    </row>
    <row r="30" spans="1:255" x14ac:dyDescent="0.2">
      <c r="A30" s="162" t="s">
        <v>221</v>
      </c>
      <c r="B30" s="162"/>
      <c r="C30" s="174" t="s">
        <v>344</v>
      </c>
      <c r="D30" s="163"/>
      <c r="E30" s="163"/>
      <c r="F30" s="367" t="s">
        <v>345</v>
      </c>
      <c r="G30" s="367"/>
      <c r="BY30" s="164" t="str">
        <f>C30</f>
        <v>Руководитель ПТО ООО "ОСУ-2"</v>
      </c>
      <c r="BZ30" s="164" t="str">
        <f>F30</f>
        <v>Когтев В. И.</v>
      </c>
      <c r="IU30" s="23"/>
    </row>
    <row r="31" spans="1:255" s="176" customFormat="1" ht="11.25" x14ac:dyDescent="0.2">
      <c r="A31" s="175"/>
      <c r="B31" s="175"/>
      <c r="C31" s="368" t="s">
        <v>330</v>
      </c>
      <c r="D31" s="368"/>
      <c r="E31" s="368"/>
      <c r="F31" s="368" t="s">
        <v>331</v>
      </c>
      <c r="G31" s="368"/>
    </row>
    <row r="32" spans="1:255" x14ac:dyDescent="0.2">
      <c r="A32" s="18"/>
      <c r="B32" s="18"/>
      <c r="C32" s="18"/>
      <c r="D32" s="11" t="s">
        <v>332</v>
      </c>
      <c r="E32" s="18"/>
      <c r="F32" s="18"/>
      <c r="G32" s="18"/>
    </row>
  </sheetData>
  <mergeCells count="21">
    <mergeCell ref="F30:G30"/>
    <mergeCell ref="C31:E31"/>
    <mergeCell ref="F31:G31"/>
    <mergeCell ref="F24:G24"/>
    <mergeCell ref="C25:E25"/>
    <mergeCell ref="F25:G25"/>
    <mergeCell ref="F27:G27"/>
    <mergeCell ref="C28:E28"/>
    <mergeCell ref="F28:G28"/>
    <mergeCell ref="B13:G13"/>
    <mergeCell ref="A1:G1"/>
    <mergeCell ref="C3:G3"/>
    <mergeCell ref="C4:G4"/>
    <mergeCell ref="C5:G5"/>
    <mergeCell ref="C6:G6"/>
    <mergeCell ref="A7:G7"/>
    <mergeCell ref="A8:G8"/>
    <mergeCell ref="A9:G9"/>
    <mergeCell ref="A10:G10"/>
    <mergeCell ref="B11:G11"/>
    <mergeCell ref="B12:G12"/>
  </mergeCells>
  <pageMargins left="0.7" right="0.7" top="0.75" bottom="0.75" header="0.3" footer="0.3"/>
  <pageSetup paperSize="9" orientation="portrait" r:id="rId1"/>
  <headerFooter>
    <oddFooter>&amp;R&amp;P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63"/>
  <sheetViews>
    <sheetView topLeftCell="A39" zoomScaleNormal="100" workbookViewId="0">
      <selection activeCell="K139" sqref="K139"/>
    </sheetView>
  </sheetViews>
  <sheetFormatPr defaultRowHeight="12.75" outlineLevelRow="1" x14ac:dyDescent="0.2"/>
  <cols>
    <col min="1" max="1" width="4.7109375" customWidth="1"/>
    <col min="2" max="2" width="16.7109375" customWidth="1"/>
    <col min="3" max="3" width="38.7109375" customWidth="1"/>
    <col min="4" max="4" width="9.7109375" customWidth="1"/>
    <col min="5" max="5" width="7.7109375" customWidth="1"/>
    <col min="6" max="6" width="8.7109375" customWidth="1"/>
    <col min="7" max="7" width="12.7109375" customWidth="1"/>
    <col min="8" max="9" width="8.7109375" customWidth="1"/>
    <col min="10" max="10" width="12.7109375" customWidth="1"/>
    <col min="11" max="11" width="10.7109375" customWidth="1"/>
    <col min="16" max="69" width="0" hidden="1" customWidth="1"/>
    <col min="70" max="71" width="75.7109375" hidden="1" customWidth="1"/>
    <col min="72" max="72" width="113.7109375" hidden="1" customWidth="1"/>
    <col min="73" max="74" width="133.7109375" hidden="1" customWidth="1"/>
    <col min="75" max="75" width="23.7109375" hidden="1" customWidth="1"/>
    <col min="76" max="76" width="113.7109375" hidden="1" customWidth="1"/>
    <col min="77" max="77" width="63.7109375" hidden="1" customWidth="1"/>
    <col min="78" max="78" width="21.7109375" hidden="1" customWidth="1"/>
    <col min="79" max="256" width="0" hidden="1" customWidth="1"/>
  </cols>
  <sheetData>
    <row r="1" spans="1:255" s="15" customFormat="1" ht="11.25" x14ac:dyDescent="0.2">
      <c r="A1" s="15" t="s">
        <v>211</v>
      </c>
    </row>
    <row r="2" spans="1:255" hidden="1" outlineLevel="1" x14ac:dyDescent="0.2">
      <c r="H2" s="371" t="s">
        <v>212</v>
      </c>
      <c r="I2" s="371"/>
      <c r="J2" s="371"/>
      <c r="K2" s="371"/>
    </row>
    <row r="3" spans="1:255" hidden="1" outlineLevel="1" x14ac:dyDescent="0.2">
      <c r="H3" s="371" t="s">
        <v>213</v>
      </c>
      <c r="I3" s="371"/>
      <c r="J3" s="371"/>
      <c r="K3" s="371"/>
    </row>
    <row r="4" spans="1:255" hidden="1" outlineLevel="1" x14ac:dyDescent="0.2">
      <c r="H4" s="371" t="s">
        <v>214</v>
      </c>
      <c r="I4" s="371"/>
      <c r="J4" s="371"/>
      <c r="K4" s="371"/>
    </row>
    <row r="5" spans="1:255" s="14" customFormat="1" ht="11.25" hidden="1" outlineLevel="1" x14ac:dyDescent="0.2">
      <c r="J5" s="372" t="s">
        <v>215</v>
      </c>
      <c r="K5" s="373"/>
    </row>
    <row r="6" spans="1:255" s="16" customFormat="1" ht="9.75" hidden="1" outlineLevel="1" x14ac:dyDescent="0.2">
      <c r="I6" s="17" t="s">
        <v>216</v>
      </c>
      <c r="J6" s="374" t="s">
        <v>217</v>
      </c>
      <c r="K6" s="375"/>
    </row>
    <row r="7" spans="1:255" hidden="1" outlineLevel="1" x14ac:dyDescent="0.2">
      <c r="A7" s="21" t="s">
        <v>218</v>
      </c>
      <c r="B7" s="19"/>
      <c r="C7" s="349"/>
      <c r="D7" s="350"/>
      <c r="E7" s="350"/>
      <c r="F7" s="350"/>
      <c r="G7" s="350"/>
      <c r="I7" s="17" t="s">
        <v>219</v>
      </c>
      <c r="J7" s="369"/>
      <c r="K7" s="370"/>
      <c r="BR7" s="22">
        <f>C7</f>
        <v>0</v>
      </c>
      <c r="IU7" s="23"/>
    </row>
    <row r="8" spans="1:255" hidden="1" outlineLevel="1" x14ac:dyDescent="0.2">
      <c r="A8" s="21" t="s">
        <v>220</v>
      </c>
      <c r="B8" s="19"/>
      <c r="C8" s="351"/>
      <c r="D8" s="352"/>
      <c r="E8" s="352"/>
      <c r="F8" s="352"/>
      <c r="G8" s="352"/>
      <c r="I8" s="17" t="s">
        <v>219</v>
      </c>
      <c r="J8" s="369"/>
      <c r="K8" s="370"/>
      <c r="BR8" s="22">
        <f>C8</f>
        <v>0</v>
      </c>
      <c r="IU8" s="23"/>
    </row>
    <row r="9" spans="1:255" hidden="1" outlineLevel="1" x14ac:dyDescent="0.2">
      <c r="A9" s="21" t="s">
        <v>221</v>
      </c>
      <c r="B9" s="19"/>
      <c r="C9" s="351"/>
      <c r="D9" s="352"/>
      <c r="E9" s="352"/>
      <c r="F9" s="352"/>
      <c r="G9" s="352"/>
      <c r="I9" s="17" t="s">
        <v>219</v>
      </c>
      <c r="J9" s="369"/>
      <c r="K9" s="370"/>
      <c r="BR9" s="22">
        <f>C9</f>
        <v>0</v>
      </c>
      <c r="IU9" s="23"/>
    </row>
    <row r="10" spans="1:255" hidden="1" outlineLevel="1" x14ac:dyDescent="0.2">
      <c r="A10" s="21" t="s">
        <v>222</v>
      </c>
      <c r="B10" s="19"/>
      <c r="C10" s="351"/>
      <c r="D10" s="352"/>
      <c r="E10" s="352"/>
      <c r="F10" s="352"/>
      <c r="G10" s="352"/>
      <c r="I10" s="17" t="s">
        <v>219</v>
      </c>
      <c r="J10" s="369"/>
      <c r="K10" s="370"/>
      <c r="BR10" s="22">
        <f>C10</f>
        <v>0</v>
      </c>
      <c r="IU10" s="23"/>
    </row>
    <row r="11" spans="1:255" ht="38.25" hidden="1" outlineLevel="1" x14ac:dyDescent="0.2">
      <c r="A11" s="21" t="s">
        <v>223</v>
      </c>
      <c r="C11" s="376" t="s">
        <v>4</v>
      </c>
      <c r="D11" s="376"/>
      <c r="E11" s="376"/>
      <c r="F11" s="376"/>
      <c r="G11" s="376"/>
      <c r="J11" s="369"/>
      <c r="K11" s="377"/>
      <c r="BS11" s="26" t="str">
        <f>C11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2" spans="1:255" ht="38.25" hidden="1" outlineLevel="1" x14ac:dyDescent="0.2">
      <c r="A12" s="21" t="s">
        <v>224</v>
      </c>
      <c r="C12" s="376" t="s">
        <v>4</v>
      </c>
      <c r="D12" s="376"/>
      <c r="E12" s="376"/>
      <c r="F12" s="376"/>
      <c r="G12" s="376"/>
      <c r="J12" s="369"/>
      <c r="K12" s="377"/>
      <c r="BS12" s="26" t="str">
        <f>C12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2" s="23"/>
    </row>
    <row r="13" spans="1:255" hidden="1" outlineLevel="1" x14ac:dyDescent="0.2">
      <c r="A13" s="21" t="s">
        <v>225</v>
      </c>
      <c r="C13" s="378" t="s">
        <v>226</v>
      </c>
      <c r="D13" s="379"/>
      <c r="E13" s="379"/>
      <c r="F13" s="379"/>
      <c r="G13" s="379"/>
      <c r="I13" s="17" t="s">
        <v>227</v>
      </c>
      <c r="J13" s="369"/>
      <c r="K13" s="377"/>
      <c r="BS13" s="27" t="str">
        <f>C13</f>
        <v xml:space="preserve"> 5.1.1.1 Устройство котлована</v>
      </c>
      <c r="IU13" s="23"/>
    </row>
    <row r="14" spans="1:255" hidden="1" outlineLevel="1" x14ac:dyDescent="0.2">
      <c r="G14" s="381" t="s">
        <v>228</v>
      </c>
      <c r="H14" s="381"/>
      <c r="I14" s="28" t="s">
        <v>229</v>
      </c>
      <c r="J14" s="382"/>
      <c r="K14" s="383"/>
      <c r="BW14" s="30">
        <f>J14</f>
        <v>0</v>
      </c>
      <c r="IU14" s="23"/>
    </row>
    <row r="15" spans="1:255" hidden="1" outlineLevel="1" x14ac:dyDescent="0.2">
      <c r="I15" s="29" t="s">
        <v>230</v>
      </c>
      <c r="J15" s="384"/>
      <c r="K15" s="385"/>
    </row>
    <row r="16" spans="1:255" s="16" customFormat="1" ht="11.25" hidden="1" outlineLevel="1" x14ac:dyDescent="0.2">
      <c r="I16" s="17" t="s">
        <v>231</v>
      </c>
      <c r="J16" s="386"/>
      <c r="K16" s="387"/>
    </row>
    <row r="17" spans="1:255" hidden="1" outlineLevel="1" x14ac:dyDescent="0.2"/>
    <row r="18" spans="1:255" hidden="1" outlineLevel="1" x14ac:dyDescent="0.2">
      <c r="G18" s="388" t="s">
        <v>232</v>
      </c>
      <c r="H18" s="388" t="s">
        <v>233</v>
      </c>
      <c r="I18" s="390" t="s">
        <v>234</v>
      </c>
      <c r="J18" s="391"/>
    </row>
    <row r="19" spans="1:255" ht="13.5" hidden="1" outlineLevel="1" thickBot="1" x14ac:dyDescent="0.25">
      <c r="G19" s="389"/>
      <c r="H19" s="389"/>
      <c r="I19" s="33" t="s">
        <v>235</v>
      </c>
      <c r="J19" s="34" t="s">
        <v>236</v>
      </c>
    </row>
    <row r="20" spans="1:255" ht="19.5" hidden="1" outlineLevel="1" thickBot="1" x14ac:dyDescent="0.35">
      <c r="C20" s="356" t="s">
        <v>237</v>
      </c>
      <c r="D20" s="356"/>
      <c r="E20" s="356"/>
      <c r="F20" s="356"/>
      <c r="G20" s="36"/>
      <c r="H20" s="37"/>
      <c r="I20" s="38"/>
      <c r="J20" s="39"/>
      <c r="K20" s="40"/>
    </row>
    <row r="21" spans="1:255" ht="15.75" hidden="1" outlineLevel="1" x14ac:dyDescent="0.25">
      <c r="C21" s="392" t="s">
        <v>238</v>
      </c>
      <c r="D21" s="392"/>
      <c r="E21" s="392"/>
      <c r="F21" s="392"/>
    </row>
    <row r="22" spans="1:255" hidden="1" outlineLevel="1" x14ac:dyDescent="0.2">
      <c r="C22" s="357"/>
      <c r="D22" s="355"/>
      <c r="E22" s="355"/>
      <c r="F22" s="355"/>
    </row>
    <row r="23" spans="1:255" hidden="1" outlineLevel="1" x14ac:dyDescent="0.2">
      <c r="C23" s="393" t="s">
        <v>15</v>
      </c>
      <c r="D23" s="394"/>
      <c r="E23" s="394"/>
      <c r="F23" s="394"/>
      <c r="BU23" s="22">
        <f>A23</f>
        <v>0</v>
      </c>
      <c r="IU23" s="23"/>
    </row>
    <row r="24" spans="1:255" hidden="1" outlineLevel="1" x14ac:dyDescent="0.2">
      <c r="A24" s="16" t="s">
        <v>239</v>
      </c>
    </row>
    <row r="25" spans="1:255" hidden="1" outlineLevel="1" x14ac:dyDescent="0.2">
      <c r="A25" s="16" t="s">
        <v>240</v>
      </c>
    </row>
    <row r="26" spans="1:255" hidden="1" outlineLevel="1" x14ac:dyDescent="0.2">
      <c r="A26" s="16" t="s">
        <v>241</v>
      </c>
      <c r="B26" s="16"/>
      <c r="C26" s="16"/>
      <c r="D26" s="16"/>
      <c r="E26" s="395">
        <f>K140/1000</f>
        <v>297.327</v>
      </c>
      <c r="F26" s="395"/>
      <c r="G26" s="16" t="s">
        <v>242</v>
      </c>
      <c r="H26" s="16"/>
      <c r="I26" s="16"/>
      <c r="J26" s="16"/>
      <c r="K26" s="16"/>
    </row>
    <row r="27" spans="1:255" collapsed="1" x14ac:dyDescent="0.2"/>
    <row r="28" spans="1:255" outlineLevel="1" x14ac:dyDescent="0.2">
      <c r="K28" s="41" t="s">
        <v>243</v>
      </c>
    </row>
    <row r="29" spans="1:255" ht="24" outlineLevel="1" x14ac:dyDescent="0.2">
      <c r="A29" s="21" t="s">
        <v>223</v>
      </c>
      <c r="C29" s="380" t="s">
        <v>4</v>
      </c>
      <c r="D29" s="380"/>
      <c r="E29" s="380"/>
      <c r="F29" s="380"/>
      <c r="G29" s="380"/>
      <c r="H29" s="380"/>
      <c r="I29" s="380"/>
      <c r="J29" s="380"/>
      <c r="K29" s="380"/>
      <c r="BT29" s="43" t="str">
        <f>C29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29" s="23"/>
    </row>
    <row r="30" spans="1:255" ht="24" outlineLevel="1" x14ac:dyDescent="0.2">
      <c r="A30" s="21" t="s">
        <v>224</v>
      </c>
      <c r="C30" s="380" t="s">
        <v>4</v>
      </c>
      <c r="D30" s="380"/>
      <c r="E30" s="380"/>
      <c r="F30" s="380"/>
      <c r="G30" s="380"/>
      <c r="H30" s="380"/>
      <c r="I30" s="380"/>
      <c r="J30" s="380"/>
      <c r="K30" s="380"/>
      <c r="BT30" s="43" t="str">
        <f>C30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30" s="23"/>
    </row>
    <row r="31" spans="1:255" outlineLevel="1" x14ac:dyDescent="0.2">
      <c r="A31" s="21" t="s">
        <v>225</v>
      </c>
      <c r="C31" s="400" t="s">
        <v>244</v>
      </c>
      <c r="D31" s="380"/>
      <c r="E31" s="380"/>
      <c r="F31" s="380"/>
      <c r="G31" s="380"/>
      <c r="H31" s="380"/>
      <c r="I31" s="380"/>
      <c r="J31" s="380"/>
      <c r="K31" s="380"/>
      <c r="BT31" s="44" t="str">
        <f>C31</f>
        <v xml:space="preserve"> 5.1.1.1 Устройство котлована </v>
      </c>
      <c r="IU31" s="23"/>
    </row>
    <row r="32" spans="1:255" outlineLevel="1" x14ac:dyDescent="0.2"/>
    <row r="33" spans="1:255" ht="18.75" outlineLevel="1" x14ac:dyDescent="0.3">
      <c r="A33" s="356" t="s">
        <v>245</v>
      </c>
      <c r="B33" s="356"/>
      <c r="C33" s="356"/>
      <c r="D33" s="356"/>
      <c r="E33" s="356"/>
      <c r="F33" s="356"/>
      <c r="G33" s="356"/>
      <c r="H33" s="356"/>
      <c r="I33" s="356"/>
      <c r="J33" s="356"/>
      <c r="K33" s="356"/>
    </row>
    <row r="34" spans="1:255" outlineLevel="1" x14ac:dyDescent="0.2">
      <c r="A34" s="401" t="s">
        <v>15</v>
      </c>
      <c r="B34" s="401"/>
      <c r="C34" s="401"/>
      <c r="D34" s="401"/>
      <c r="E34" s="401"/>
      <c r="F34" s="401"/>
      <c r="G34" s="401"/>
      <c r="H34" s="401"/>
      <c r="I34" s="401"/>
      <c r="J34" s="401"/>
      <c r="K34" s="401"/>
      <c r="BV34" s="26" t="str">
        <f>A34</f>
        <v>Устройство котлована</v>
      </c>
      <c r="IU34" s="23"/>
    </row>
    <row r="35" spans="1:255" outlineLevel="1" x14ac:dyDescent="0.2">
      <c r="A35" s="21" t="s">
        <v>246</v>
      </c>
      <c r="C35" s="380" t="s">
        <v>402</v>
      </c>
      <c r="D35" s="380"/>
      <c r="E35" s="380"/>
      <c r="F35" s="380"/>
      <c r="G35" s="380"/>
      <c r="H35" s="380"/>
      <c r="I35" s="380"/>
      <c r="J35" s="380"/>
      <c r="K35" s="380"/>
      <c r="BT35" s="43" t="str">
        <f>C35</f>
        <v>14-22-ОДСК-АС1</v>
      </c>
      <c r="IU35" s="23"/>
    </row>
    <row r="36" spans="1:255" outlineLevel="1" x14ac:dyDescent="0.2">
      <c r="I36" s="45" t="s">
        <v>247</v>
      </c>
      <c r="J36" s="45" t="s">
        <v>248</v>
      </c>
    </row>
    <row r="37" spans="1:255" outlineLevel="1" x14ac:dyDescent="0.2">
      <c r="G37" s="35" t="s">
        <v>249</v>
      </c>
      <c r="H37" s="35"/>
      <c r="I37" s="46">
        <f>I140/1000</f>
        <v>34.536999999999999</v>
      </c>
      <c r="J37" s="46">
        <f>K140/1000</f>
        <v>297.327</v>
      </c>
      <c r="K37" s="35" t="s">
        <v>250</v>
      </c>
    </row>
    <row r="38" spans="1:255" outlineLevel="1" x14ac:dyDescent="0.2">
      <c r="G38" s="16" t="s">
        <v>251</v>
      </c>
      <c r="H38" s="16"/>
      <c r="I38" s="47">
        <f>(EW80)/1000</f>
        <v>2.1890000000000001</v>
      </c>
      <c r="J38" s="47">
        <f>(CZ80)/1000</f>
        <v>55.454999999999998</v>
      </c>
      <c r="K38" s="16" t="s">
        <v>250</v>
      </c>
    </row>
    <row r="39" spans="1:255" outlineLevel="1" x14ac:dyDescent="0.2">
      <c r="G39" s="16" t="s">
        <v>252</v>
      </c>
      <c r="H39" s="16"/>
      <c r="I39" s="47">
        <f>ET80</f>
        <v>278.18263499999995</v>
      </c>
      <c r="J39" s="47">
        <f>CW80</f>
        <v>278.18263499999995</v>
      </c>
      <c r="K39" s="16" t="s">
        <v>253</v>
      </c>
    </row>
    <row r="40" spans="1:255" outlineLevel="1" x14ac:dyDescent="0.2">
      <c r="A40" s="16" t="s">
        <v>254</v>
      </c>
    </row>
    <row r="41" spans="1:255" ht="13.5" outlineLevel="1" thickBot="1" x14ac:dyDescent="0.25">
      <c r="A41" s="16" t="s">
        <v>240</v>
      </c>
    </row>
    <row r="42" spans="1:255" x14ac:dyDescent="0.2">
      <c r="A42" s="396" t="s">
        <v>255</v>
      </c>
      <c r="B42" s="398" t="s">
        <v>256</v>
      </c>
      <c r="C42" s="398" t="s">
        <v>257</v>
      </c>
      <c r="D42" s="398" t="s">
        <v>258</v>
      </c>
      <c r="E42" s="398" t="s">
        <v>259</v>
      </c>
      <c r="F42" s="398" t="s">
        <v>260</v>
      </c>
      <c r="G42" s="398" t="s">
        <v>261</v>
      </c>
      <c r="H42" s="398" t="s">
        <v>262</v>
      </c>
      <c r="I42" s="398" t="s">
        <v>263</v>
      </c>
      <c r="J42" s="398" t="s">
        <v>264</v>
      </c>
      <c r="K42" s="405" t="s">
        <v>265</v>
      </c>
    </row>
    <row r="43" spans="1:255" x14ac:dyDescent="0.2">
      <c r="A43" s="397"/>
      <c r="B43" s="399"/>
      <c r="C43" s="399"/>
      <c r="D43" s="399"/>
      <c r="E43" s="399"/>
      <c r="F43" s="399"/>
      <c r="G43" s="399"/>
      <c r="H43" s="399"/>
      <c r="I43" s="399"/>
      <c r="J43" s="399"/>
      <c r="K43" s="406"/>
    </row>
    <row r="44" spans="1:255" x14ac:dyDescent="0.2">
      <c r="A44" s="397"/>
      <c r="B44" s="399"/>
      <c r="C44" s="399"/>
      <c r="D44" s="399"/>
      <c r="E44" s="399"/>
      <c r="F44" s="399"/>
      <c r="G44" s="399"/>
      <c r="H44" s="399"/>
      <c r="I44" s="399"/>
      <c r="J44" s="399"/>
      <c r="K44" s="406"/>
    </row>
    <row r="45" spans="1:255" ht="13.5" thickBot="1" x14ac:dyDescent="0.25">
      <c r="A45" s="397"/>
      <c r="B45" s="399"/>
      <c r="C45" s="399"/>
      <c r="D45" s="399"/>
      <c r="E45" s="399"/>
      <c r="F45" s="399"/>
      <c r="G45" s="399"/>
      <c r="H45" s="399"/>
      <c r="I45" s="399"/>
      <c r="J45" s="399"/>
      <c r="K45" s="406"/>
    </row>
    <row r="46" spans="1:255" ht="13.5" thickBot="1" x14ac:dyDescent="0.25">
      <c r="A46" s="48">
        <v>1</v>
      </c>
      <c r="B46" s="48">
        <v>2</v>
      </c>
      <c r="C46" s="48">
        <v>3</v>
      </c>
      <c r="D46" s="48">
        <v>4</v>
      </c>
      <c r="E46" s="48">
        <v>5</v>
      </c>
      <c r="F46" s="48">
        <v>6</v>
      </c>
      <c r="G46" s="48">
        <v>7</v>
      </c>
      <c r="H46" s="48">
        <v>8</v>
      </c>
      <c r="I46" s="48">
        <v>9</v>
      </c>
      <c r="J46" s="48">
        <v>10</v>
      </c>
      <c r="K46" s="48">
        <v>11</v>
      </c>
    </row>
    <row r="47" spans="1:25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255" x14ac:dyDescent="0.2">
      <c r="A48" s="50"/>
      <c r="B48" s="50"/>
      <c r="C48" s="407" t="s">
        <v>16</v>
      </c>
      <c r="D48" s="407"/>
      <c r="E48" s="407"/>
      <c r="F48" s="407"/>
      <c r="G48" s="407"/>
      <c r="H48" s="407"/>
      <c r="I48" s="407"/>
      <c r="J48" s="407"/>
      <c r="K48" s="407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51" t="str">
        <f>C48</f>
        <v>Удаление насыпного грунта и срезка растительного грунта смотри ЛСР № 4.1.3.1; №4.1.3.2</v>
      </c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</row>
    <row r="49" spans="1:255" ht="13.5" thickBot="1" x14ac:dyDescent="0.25"/>
    <row r="50" spans="1:255" ht="48" x14ac:dyDescent="0.2">
      <c r="A50" s="52">
        <v>1</v>
      </c>
      <c r="B50" s="60" t="s">
        <v>18</v>
      </c>
      <c r="C50" s="53" t="s">
        <v>19</v>
      </c>
      <c r="D50" s="54" t="s">
        <v>20</v>
      </c>
      <c r="E50" s="55">
        <v>3.2006999999999999</v>
      </c>
      <c r="F50" s="56">
        <f>Source!AK26</f>
        <v>3167.12</v>
      </c>
      <c r="G50" s="61" t="s">
        <v>6</v>
      </c>
      <c r="H50" s="56"/>
      <c r="I50" s="57">
        <f>AM56</f>
        <v>11777</v>
      </c>
      <c r="J50" s="58" t="s">
        <v>18</v>
      </c>
      <c r="K50" s="59">
        <f>Source!S26+Source!Q26+Source!X26+Source!Y26+Source!GX26</f>
        <v>92547</v>
      </c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</row>
    <row r="51" spans="1:255" x14ac:dyDescent="0.2">
      <c r="A51" s="63"/>
      <c r="B51" s="65" t="str">
        <f>IF(Source!I26=3.2007," Расчет объема","")</f>
        <v xml:space="preserve"> Расчет объема</v>
      </c>
      <c r="C51" s="65" t="str">
        <f>IF(Source!I26=3.2007,"   3200,7/1000 = 3,2007","")</f>
        <v xml:space="preserve">   3200,7/1000 = 3,2007</v>
      </c>
      <c r="D51" s="62"/>
      <c r="E51" s="62"/>
      <c r="F51" s="62"/>
      <c r="G51" s="62"/>
      <c r="H51" s="62"/>
      <c r="I51" s="62"/>
      <c r="J51" s="62"/>
      <c r="K51" s="64"/>
    </row>
    <row r="52" spans="1:255" x14ac:dyDescent="0.2">
      <c r="A52" s="68"/>
      <c r="B52" s="69"/>
      <c r="C52" s="69" t="s">
        <v>269</v>
      </c>
      <c r="D52" s="70"/>
      <c r="E52" s="71"/>
      <c r="F52" s="72">
        <v>3167.12</v>
      </c>
      <c r="G52" s="73"/>
      <c r="H52" s="72">
        <f>Source!AD26</f>
        <v>3167.12</v>
      </c>
      <c r="I52" s="74">
        <f>T52</f>
        <v>10137</v>
      </c>
      <c r="J52" s="75">
        <v>6.41</v>
      </c>
      <c r="K52" s="76">
        <f>U52</f>
        <v>64978</v>
      </c>
      <c r="O52" s="23"/>
      <c r="P52" s="23"/>
      <c r="Q52" s="23"/>
      <c r="R52" s="23"/>
      <c r="S52" s="23"/>
      <c r="T52" s="23">
        <f>ROUND(Source!AD26*Source!AV26*Source!I26,0)</f>
        <v>10137</v>
      </c>
      <c r="U52" s="23">
        <f>Source!Q26</f>
        <v>64978</v>
      </c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>
        <f>T52</f>
        <v>10137</v>
      </c>
      <c r="AQ52" s="23"/>
      <c r="AR52" s="23">
        <f>U52</f>
        <v>64978</v>
      </c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>
        <v>1</v>
      </c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>
        <f>T52</f>
        <v>10137</v>
      </c>
      <c r="GK52" s="23"/>
      <c r="GL52" s="23">
        <f>T52</f>
        <v>10137</v>
      </c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>
        <f>T52</f>
        <v>10137</v>
      </c>
      <c r="HC52" s="23"/>
      <c r="HD52" s="23"/>
      <c r="HE52" s="23"/>
      <c r="HF52" s="23">
        <f>T52</f>
        <v>10137</v>
      </c>
      <c r="HG52" s="23"/>
      <c r="HH52" s="23"/>
      <c r="HI52" s="23"/>
      <c r="HJ52" s="23"/>
      <c r="HK52" s="23"/>
      <c r="HL52" s="23">
        <f>T52</f>
        <v>10137</v>
      </c>
      <c r="HM52" s="23"/>
      <c r="HN52" s="23">
        <f>T52</f>
        <v>10137</v>
      </c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</row>
    <row r="53" spans="1:255" x14ac:dyDescent="0.2">
      <c r="A53" s="68"/>
      <c r="B53" s="69"/>
      <c r="C53" s="69" t="s">
        <v>270</v>
      </c>
      <c r="D53" s="70"/>
      <c r="E53" s="71"/>
      <c r="F53" s="72">
        <v>353.32</v>
      </c>
      <c r="G53" s="73"/>
      <c r="H53" s="72">
        <f>Source!AE26</f>
        <v>353.32</v>
      </c>
      <c r="I53" s="74">
        <f>GM53</f>
        <v>1131</v>
      </c>
      <c r="J53" s="75">
        <v>18.329999999999998</v>
      </c>
      <c r="K53" s="76">
        <f>Source!R26</f>
        <v>20729</v>
      </c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>
        <f>ROUND(Source!AE26*Source!AV26*Source!I26,0)</f>
        <v>1131</v>
      </c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>
        <f>GM53</f>
        <v>1131</v>
      </c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</row>
    <row r="54" spans="1:255" x14ac:dyDescent="0.2">
      <c r="A54" s="78"/>
      <c r="B54" s="79"/>
      <c r="C54" s="79" t="s">
        <v>271</v>
      </c>
      <c r="D54" s="80"/>
      <c r="E54" s="81">
        <v>95</v>
      </c>
      <c r="F54" s="82" t="s">
        <v>272</v>
      </c>
      <c r="G54" s="83"/>
      <c r="H54" s="84">
        <f>ROUND((Source!AF26*Source!AV26+Source!AE26*Source!AV26)*(Source!FX26)/100,2)</f>
        <v>335.65</v>
      </c>
      <c r="I54" s="85">
        <f>T54</f>
        <v>1074</v>
      </c>
      <c r="J54" s="87">
        <v>0.9</v>
      </c>
      <c r="K54" s="86">
        <f>U54</f>
        <v>18656</v>
      </c>
      <c r="O54" s="23"/>
      <c r="P54" s="23"/>
      <c r="Q54" s="23"/>
      <c r="R54" s="23"/>
      <c r="S54" s="23"/>
      <c r="T54" s="23">
        <f>ROUND((ROUND(Source!AF26*Source!AV26*Source!I26,0)+ROUND(Source!AE26*Source!AV26*Source!I26,0))*(Source!FX26)/100,0)</f>
        <v>1074</v>
      </c>
      <c r="U54" s="23">
        <f>Source!X26</f>
        <v>18656</v>
      </c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>
        <f>T54</f>
        <v>1074</v>
      </c>
      <c r="AQ54" s="23"/>
      <c r="AR54" s="23">
        <f>U54</f>
        <v>18656</v>
      </c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>
        <v>1</v>
      </c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>
        <f>T54</f>
        <v>1074</v>
      </c>
      <c r="GZ54" s="23"/>
      <c r="HA54" s="23"/>
      <c r="HB54" s="23">
        <f>T54</f>
        <v>1074</v>
      </c>
      <c r="HC54" s="23"/>
      <c r="HD54" s="23"/>
      <c r="HE54" s="23"/>
      <c r="HF54" s="23">
        <f>T54</f>
        <v>1074</v>
      </c>
      <c r="HG54" s="23"/>
      <c r="HH54" s="23"/>
      <c r="HI54" s="23"/>
      <c r="HJ54" s="23"/>
      <c r="HK54" s="23"/>
      <c r="HL54" s="23">
        <f>T54</f>
        <v>1074</v>
      </c>
      <c r="HM54" s="23"/>
      <c r="HN54" s="23">
        <f>T54</f>
        <v>1074</v>
      </c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</row>
    <row r="55" spans="1:255" ht="13.5" thickBot="1" x14ac:dyDescent="0.25">
      <c r="A55" s="90"/>
      <c r="B55" s="91"/>
      <c r="C55" s="91" t="s">
        <v>273</v>
      </c>
      <c r="D55" s="92"/>
      <c r="E55" s="93">
        <v>50</v>
      </c>
      <c r="F55" s="94" t="s">
        <v>272</v>
      </c>
      <c r="G55" s="95"/>
      <c r="H55" s="96">
        <f>ROUND((Source!AF26*Source!AV26+Source!AE26*Source!AV26)*(Source!FY26)/100,2)</f>
        <v>176.66</v>
      </c>
      <c r="I55" s="97">
        <f>T55</f>
        <v>566</v>
      </c>
      <c r="J55" s="98">
        <v>0.43</v>
      </c>
      <c r="K55" s="99">
        <f>U55</f>
        <v>8913</v>
      </c>
      <c r="O55" s="23"/>
      <c r="P55" s="23"/>
      <c r="Q55" s="23"/>
      <c r="R55" s="23"/>
      <c r="S55" s="23"/>
      <c r="T55" s="23">
        <f>ROUND((ROUND(Source!AF26*Source!AV26*Source!I26,0)+ROUND(Source!AE26*Source!AV26*Source!I26,0))*(Source!FY26)/100,0)</f>
        <v>566</v>
      </c>
      <c r="U55" s="23">
        <f>Source!Y26</f>
        <v>8913</v>
      </c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>
        <f>T55</f>
        <v>566</v>
      </c>
      <c r="AQ55" s="23"/>
      <c r="AR55" s="23">
        <f>U55</f>
        <v>8913</v>
      </c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>
        <v>1</v>
      </c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>
        <f>T55</f>
        <v>566</v>
      </c>
      <c r="HA55" s="23"/>
      <c r="HB55" s="23">
        <f>T55</f>
        <v>566</v>
      </c>
      <c r="HC55" s="23"/>
      <c r="HD55" s="23"/>
      <c r="HE55" s="23"/>
      <c r="HF55" s="23">
        <f>T55</f>
        <v>566</v>
      </c>
      <c r="HG55" s="23"/>
      <c r="HH55" s="23"/>
      <c r="HI55" s="23"/>
      <c r="HJ55" s="23"/>
      <c r="HK55" s="23"/>
      <c r="HL55" s="23">
        <f>T55</f>
        <v>566</v>
      </c>
      <c r="HM55" s="23"/>
      <c r="HN55" s="23">
        <f>T55</f>
        <v>566</v>
      </c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</row>
    <row r="56" spans="1:255" x14ac:dyDescent="0.2">
      <c r="A56" s="89"/>
      <c r="B56" s="88"/>
      <c r="C56" s="88" t="s">
        <v>274</v>
      </c>
      <c r="D56" s="88"/>
      <c r="E56" s="88"/>
      <c r="F56" s="88"/>
      <c r="G56" s="88"/>
      <c r="H56" s="402">
        <f>R56</f>
        <v>11777</v>
      </c>
      <c r="I56" s="403"/>
      <c r="J56" s="402">
        <f>S56</f>
        <v>92547</v>
      </c>
      <c r="K56" s="404"/>
      <c r="O56" s="23"/>
      <c r="P56" s="23"/>
      <c r="Q56" s="23"/>
      <c r="R56" s="23">
        <f>SUM(T50:T55)</f>
        <v>11777</v>
      </c>
      <c r="S56" s="23">
        <f>SUM(U50:U55)</f>
        <v>92547</v>
      </c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>
        <f>SUM(AP50:AP55)</f>
        <v>11777</v>
      </c>
      <c r="AN56" s="23">
        <f>SUM(AQ50:AQ55)</f>
        <v>0</v>
      </c>
      <c r="AO56" s="23">
        <f>SUM(AR50:AR55)</f>
        <v>92547</v>
      </c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>
        <f>R56</f>
        <v>11777</v>
      </c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</row>
    <row r="57" spans="1:255" x14ac:dyDescent="0.2">
      <c r="A57" s="67"/>
      <c r="B57" s="66"/>
      <c r="C57" s="66"/>
      <c r="D57" s="66"/>
      <c r="E57" s="66"/>
      <c r="F57" s="66"/>
      <c r="G57" s="66"/>
      <c r="H57" s="408"/>
      <c r="I57" s="409"/>
      <c r="J57" s="408"/>
      <c r="K57" s="410"/>
    </row>
    <row r="58" spans="1:255" ht="48" x14ac:dyDescent="0.2">
      <c r="A58" s="101">
        <v>2</v>
      </c>
      <c r="B58" s="109" t="s">
        <v>26</v>
      </c>
      <c r="C58" s="102" t="s">
        <v>27</v>
      </c>
      <c r="D58" s="103" t="s">
        <v>28</v>
      </c>
      <c r="E58" s="104">
        <v>5505.2039999999997</v>
      </c>
      <c r="F58" s="105">
        <f>Source!AK28</f>
        <v>2.98</v>
      </c>
      <c r="G58" s="110" t="s">
        <v>6</v>
      </c>
      <c r="H58" s="105"/>
      <c r="I58" s="106">
        <f>AM61</f>
        <v>16406</v>
      </c>
      <c r="J58" s="107"/>
      <c r="K58" s="108">
        <f>Source!S28+Source!Q28+Source!X28+Source!Y28+Source!GX28</f>
        <v>116807</v>
      </c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</row>
    <row r="59" spans="1:255" x14ac:dyDescent="0.2">
      <c r="A59" s="63"/>
      <c r="B59" s="65" t="str">
        <f>IF(Source!I28=5505.204," Расчет объема","")</f>
        <v xml:space="preserve"> Расчет объема</v>
      </c>
      <c r="C59" s="65" t="str">
        <f>IF(Source!I28=5505.204,"   2240,49*1,75+960,21*1,65 = 5505,204","")</f>
        <v xml:space="preserve">   2240,49*1,75+960,21*1,65 = 5505,204</v>
      </c>
      <c r="D59" s="62"/>
      <c r="E59" s="62"/>
      <c r="F59" s="62"/>
      <c r="G59" s="62"/>
      <c r="H59" s="62"/>
      <c r="I59" s="62"/>
      <c r="J59" s="62"/>
      <c r="K59" s="64"/>
    </row>
    <row r="60" spans="1:255" ht="13.5" thickBot="1" x14ac:dyDescent="0.25">
      <c r="A60" s="111"/>
      <c r="B60" s="112"/>
      <c r="C60" s="112" t="s">
        <v>269</v>
      </c>
      <c r="D60" s="113"/>
      <c r="E60" s="114"/>
      <c r="F60" s="115">
        <v>2.98</v>
      </c>
      <c r="G60" s="116"/>
      <c r="H60" s="115">
        <f>Source!AD28</f>
        <v>2.98</v>
      </c>
      <c r="I60" s="117">
        <f>T60</f>
        <v>16406</v>
      </c>
      <c r="J60" s="118">
        <v>7.12</v>
      </c>
      <c r="K60" s="119">
        <f>U60</f>
        <v>116807</v>
      </c>
      <c r="O60" s="23"/>
      <c r="P60" s="23"/>
      <c r="Q60" s="23"/>
      <c r="R60" s="23"/>
      <c r="S60" s="23"/>
      <c r="T60" s="23">
        <f>ROUND(Source!AD28*Source!AV28*Source!I28,0)</f>
        <v>16406</v>
      </c>
      <c r="U60" s="23">
        <f>Source!Q28</f>
        <v>116807</v>
      </c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>
        <f>T60</f>
        <v>16406</v>
      </c>
      <c r="AQ60" s="23"/>
      <c r="AR60" s="23">
        <f>U60</f>
        <v>116807</v>
      </c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>
        <v>1</v>
      </c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>
        <f>T60</f>
        <v>16406</v>
      </c>
      <c r="GK60" s="23"/>
      <c r="GL60" s="23">
        <f>T60</f>
        <v>16406</v>
      </c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>
        <f>T60</f>
        <v>16406</v>
      </c>
      <c r="HC60" s="23"/>
      <c r="HD60" s="23"/>
      <c r="HE60" s="23"/>
      <c r="HF60" s="23">
        <f>T60</f>
        <v>16406</v>
      </c>
      <c r="HG60" s="23"/>
      <c r="HH60" s="23"/>
      <c r="HI60" s="23"/>
      <c r="HJ60" s="23"/>
      <c r="HK60" s="23">
        <f>T60</f>
        <v>16406</v>
      </c>
      <c r="HL60" s="23"/>
      <c r="HM60" s="23">
        <f>T60</f>
        <v>16406</v>
      </c>
      <c r="HN60" s="23"/>
      <c r="HO60" s="23">
        <f>T60</f>
        <v>16406</v>
      </c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</row>
    <row r="61" spans="1:255" x14ac:dyDescent="0.2">
      <c r="A61" s="89"/>
      <c r="B61" s="88"/>
      <c r="C61" s="88" t="s">
        <v>274</v>
      </c>
      <c r="D61" s="88"/>
      <c r="E61" s="88"/>
      <c r="F61" s="88"/>
      <c r="G61" s="88"/>
      <c r="H61" s="402">
        <f>R61</f>
        <v>16406</v>
      </c>
      <c r="I61" s="403"/>
      <c r="J61" s="402">
        <f>S61</f>
        <v>116807</v>
      </c>
      <c r="K61" s="404"/>
      <c r="O61" s="23"/>
      <c r="P61" s="23"/>
      <c r="Q61" s="23"/>
      <c r="R61" s="23">
        <f>SUM(T58:T60)</f>
        <v>16406</v>
      </c>
      <c r="S61" s="23">
        <f>SUM(U58:U60)</f>
        <v>116807</v>
      </c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>
        <f>SUM(AP58:AP60)</f>
        <v>16406</v>
      </c>
      <c r="AN61" s="23">
        <f>SUM(AQ58:AQ60)</f>
        <v>0</v>
      </c>
      <c r="AO61" s="23">
        <f>SUM(AR58:AR60)</f>
        <v>116807</v>
      </c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>
        <f>R61</f>
        <v>16406</v>
      </c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</row>
    <row r="62" spans="1:255" x14ac:dyDescent="0.2">
      <c r="A62" s="67"/>
      <c r="B62" s="66"/>
      <c r="C62" s="66"/>
      <c r="D62" s="66"/>
      <c r="E62" s="66"/>
      <c r="F62" s="66"/>
      <c r="G62" s="66"/>
      <c r="H62" s="408"/>
      <c r="I62" s="409"/>
      <c r="J62" s="408"/>
      <c r="K62" s="410"/>
    </row>
    <row r="63" spans="1:255" ht="22.5" x14ac:dyDescent="0.2">
      <c r="A63" s="101">
        <v>3</v>
      </c>
      <c r="B63" s="109" t="s">
        <v>34</v>
      </c>
      <c r="C63" s="102" t="s">
        <v>35</v>
      </c>
      <c r="D63" s="103" t="s">
        <v>20</v>
      </c>
      <c r="E63" s="104">
        <v>3.2006999999999999</v>
      </c>
      <c r="F63" s="105">
        <f>Source!AK30</f>
        <v>394.84000000000003</v>
      </c>
      <c r="G63" s="110" t="s">
        <v>6</v>
      </c>
      <c r="H63" s="105"/>
      <c r="I63" s="106">
        <f>AM70</f>
        <v>1635</v>
      </c>
      <c r="J63" s="107" t="s">
        <v>34</v>
      </c>
      <c r="K63" s="108">
        <f>Source!S30+Source!Q30+Source!X30+Source!Y30+Source!GX30</f>
        <v>17065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</row>
    <row r="64" spans="1:255" x14ac:dyDescent="0.2">
      <c r="A64" s="120"/>
      <c r="B64" s="121"/>
      <c r="C64" s="121" t="s">
        <v>275</v>
      </c>
      <c r="D64" s="122"/>
      <c r="E64" s="123"/>
      <c r="F64" s="124">
        <v>28.73</v>
      </c>
      <c r="G64" s="125"/>
      <c r="H64" s="124">
        <f>Source!AF30</f>
        <v>28.73</v>
      </c>
      <c r="I64" s="126">
        <f>T64</f>
        <v>92</v>
      </c>
      <c r="J64" s="127">
        <v>25.33</v>
      </c>
      <c r="K64" s="128">
        <f>U64</f>
        <v>2329</v>
      </c>
      <c r="O64" s="23"/>
      <c r="P64" s="23"/>
      <c r="Q64" s="23"/>
      <c r="R64" s="23"/>
      <c r="S64" s="23"/>
      <c r="T64" s="23">
        <f>ROUND(Source!AF30*Source!AV30*Source!I30,0)</f>
        <v>92</v>
      </c>
      <c r="U64" s="23">
        <f>Source!S30</f>
        <v>2329</v>
      </c>
      <c r="V64" s="23">
        <f>Source!S30</f>
        <v>2329</v>
      </c>
      <c r="W64" s="23"/>
      <c r="X64" s="23"/>
      <c r="Y64" s="23">
        <v>1010</v>
      </c>
      <c r="Z64" s="23">
        <v>1010.1</v>
      </c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>
        <f>T64</f>
        <v>92</v>
      </c>
      <c r="AQ64" s="23"/>
      <c r="AR64" s="23">
        <f>U64</f>
        <v>2329</v>
      </c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>
        <v>1</v>
      </c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>
        <f>T64</f>
        <v>92</v>
      </c>
      <c r="GK64" s="23">
        <f>T64</f>
        <v>92</v>
      </c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>
        <f>T64</f>
        <v>92</v>
      </c>
      <c r="HC64" s="23"/>
      <c r="HD64" s="23"/>
      <c r="HE64" s="23"/>
      <c r="HF64" s="23">
        <f>T64</f>
        <v>92</v>
      </c>
      <c r="HG64" s="23"/>
      <c r="HH64" s="23"/>
      <c r="HI64" s="23"/>
      <c r="HJ64" s="23"/>
      <c r="HK64" s="23"/>
      <c r="HL64" s="23">
        <f>T64</f>
        <v>92</v>
      </c>
      <c r="HM64" s="23"/>
      <c r="HN64" s="23">
        <f>T64</f>
        <v>92</v>
      </c>
      <c r="HO64" s="23"/>
      <c r="HP64" s="23"/>
      <c r="HQ64" s="23"/>
      <c r="HR64" s="23"/>
      <c r="HS64" s="23"/>
      <c r="HT64" s="23"/>
      <c r="HU64" s="23"/>
      <c r="HV64" s="23"/>
      <c r="HW64" s="23"/>
      <c r="HX64" s="23">
        <f>T64</f>
        <v>92</v>
      </c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</row>
    <row r="65" spans="1:255" x14ac:dyDescent="0.2">
      <c r="A65" s="68"/>
      <c r="B65" s="69"/>
      <c r="C65" s="69" t="s">
        <v>269</v>
      </c>
      <c r="D65" s="70"/>
      <c r="E65" s="71"/>
      <c r="F65" s="72">
        <v>361.75</v>
      </c>
      <c r="G65" s="73"/>
      <c r="H65" s="72">
        <f>Source!AD30</f>
        <v>361.75</v>
      </c>
      <c r="I65" s="74">
        <f>T65</f>
        <v>1158</v>
      </c>
      <c r="J65" s="75">
        <v>6.41</v>
      </c>
      <c r="K65" s="76">
        <f>U65</f>
        <v>7422</v>
      </c>
      <c r="O65" s="23"/>
      <c r="P65" s="23"/>
      <c r="Q65" s="23"/>
      <c r="R65" s="23"/>
      <c r="S65" s="23"/>
      <c r="T65" s="23">
        <f>ROUND(Source!AD30*Source!AV30*Source!I30,0)</f>
        <v>1158</v>
      </c>
      <c r="U65" s="23">
        <f>Source!Q30</f>
        <v>7422</v>
      </c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>
        <f>T65</f>
        <v>1158</v>
      </c>
      <c r="AQ65" s="23"/>
      <c r="AR65" s="23">
        <f>U65</f>
        <v>7422</v>
      </c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>
        <v>1</v>
      </c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>
        <f>T65</f>
        <v>1158</v>
      </c>
      <c r="GK65" s="23"/>
      <c r="GL65" s="23">
        <f>T65</f>
        <v>1158</v>
      </c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>
        <f>T65</f>
        <v>1158</v>
      </c>
      <c r="HC65" s="23"/>
      <c r="HD65" s="23"/>
      <c r="HE65" s="23"/>
      <c r="HF65" s="23">
        <f>T65</f>
        <v>1158</v>
      </c>
      <c r="HG65" s="23"/>
      <c r="HH65" s="23"/>
      <c r="HI65" s="23"/>
      <c r="HJ65" s="23"/>
      <c r="HK65" s="23"/>
      <c r="HL65" s="23">
        <f>T65</f>
        <v>1158</v>
      </c>
      <c r="HM65" s="23"/>
      <c r="HN65" s="23">
        <f>T65</f>
        <v>1158</v>
      </c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</row>
    <row r="66" spans="1:255" x14ac:dyDescent="0.2">
      <c r="A66" s="68"/>
      <c r="B66" s="69"/>
      <c r="C66" s="69" t="s">
        <v>270</v>
      </c>
      <c r="D66" s="70"/>
      <c r="E66" s="71"/>
      <c r="F66" s="72">
        <v>54.03</v>
      </c>
      <c r="G66" s="73"/>
      <c r="H66" s="72">
        <f>Source!AE30</f>
        <v>54.03</v>
      </c>
      <c r="I66" s="74">
        <f>GM66</f>
        <v>173</v>
      </c>
      <c r="J66" s="75">
        <v>18.329999999999998</v>
      </c>
      <c r="K66" s="76">
        <f>Source!R30</f>
        <v>3170</v>
      </c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>
        <f>ROUND(Source!AE30*Source!AV30*Source!I30,0)</f>
        <v>173</v>
      </c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>
        <f>GM66</f>
        <v>173</v>
      </c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</row>
    <row r="67" spans="1:255" x14ac:dyDescent="0.2">
      <c r="A67" s="78"/>
      <c r="B67" s="79"/>
      <c r="C67" s="79" t="s">
        <v>271</v>
      </c>
      <c r="D67" s="80"/>
      <c r="E67" s="81">
        <v>95</v>
      </c>
      <c r="F67" s="82" t="s">
        <v>272</v>
      </c>
      <c r="G67" s="83"/>
      <c r="H67" s="84">
        <f>ROUND((Source!AF30*Source!AV30+Source!AE30*Source!AV30)*(Source!FX30)/100,2)</f>
        <v>78.62</v>
      </c>
      <c r="I67" s="85">
        <f>T67</f>
        <v>252</v>
      </c>
      <c r="J67" s="87">
        <v>0.9</v>
      </c>
      <c r="K67" s="86">
        <f>U67</f>
        <v>4949</v>
      </c>
      <c r="O67" s="23"/>
      <c r="P67" s="23"/>
      <c r="Q67" s="23"/>
      <c r="R67" s="23"/>
      <c r="S67" s="23"/>
      <c r="T67" s="23">
        <f>ROUND((ROUND(Source!AF30*Source!AV30*Source!I30,0)+ROUND(Source!AE30*Source!AV30*Source!I30,0))*(Source!FX30)/100,0)</f>
        <v>252</v>
      </c>
      <c r="U67" s="23">
        <f>Source!X30</f>
        <v>4949</v>
      </c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>
        <f>T67</f>
        <v>252</v>
      </c>
      <c r="AQ67" s="23"/>
      <c r="AR67" s="23">
        <f>U67</f>
        <v>4949</v>
      </c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>
        <v>1</v>
      </c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>
        <f>T67</f>
        <v>252</v>
      </c>
      <c r="GZ67" s="23"/>
      <c r="HA67" s="23"/>
      <c r="HB67" s="23">
        <f>T67</f>
        <v>252</v>
      </c>
      <c r="HC67" s="23"/>
      <c r="HD67" s="23"/>
      <c r="HE67" s="23"/>
      <c r="HF67" s="23">
        <f>T67</f>
        <v>252</v>
      </c>
      <c r="HG67" s="23"/>
      <c r="HH67" s="23"/>
      <c r="HI67" s="23"/>
      <c r="HJ67" s="23"/>
      <c r="HK67" s="23"/>
      <c r="HL67" s="23">
        <f>T67</f>
        <v>252</v>
      </c>
      <c r="HM67" s="23"/>
      <c r="HN67" s="23">
        <f>T67</f>
        <v>252</v>
      </c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</row>
    <row r="68" spans="1:255" x14ac:dyDescent="0.2">
      <c r="A68" s="78"/>
      <c r="B68" s="79"/>
      <c r="C68" s="79" t="s">
        <v>273</v>
      </c>
      <c r="D68" s="80"/>
      <c r="E68" s="81">
        <v>50</v>
      </c>
      <c r="F68" s="82" t="s">
        <v>272</v>
      </c>
      <c r="G68" s="83"/>
      <c r="H68" s="84">
        <f>ROUND((Source!AF30*Source!AV30+Source!AE30*Source!AV30)*(Source!FY30)/100,2)</f>
        <v>41.38</v>
      </c>
      <c r="I68" s="85">
        <f>T68</f>
        <v>133</v>
      </c>
      <c r="J68" s="87">
        <v>0.43</v>
      </c>
      <c r="K68" s="86">
        <f>U68</f>
        <v>2365</v>
      </c>
      <c r="O68" s="23"/>
      <c r="P68" s="23"/>
      <c r="Q68" s="23"/>
      <c r="R68" s="23"/>
      <c r="S68" s="23"/>
      <c r="T68" s="23">
        <f>ROUND((ROUND(Source!AF30*Source!AV30*Source!I30,0)+ROUND(Source!AE30*Source!AV30*Source!I30,0))*(Source!FY30)/100,0)</f>
        <v>133</v>
      </c>
      <c r="U68" s="23">
        <f>Source!Y30</f>
        <v>2365</v>
      </c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>
        <f>T68</f>
        <v>133</v>
      </c>
      <c r="AQ68" s="23"/>
      <c r="AR68" s="23">
        <f>U68</f>
        <v>2365</v>
      </c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>
        <v>1</v>
      </c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>
        <f>T68</f>
        <v>133</v>
      </c>
      <c r="HA68" s="23"/>
      <c r="HB68" s="23">
        <f>T68</f>
        <v>133</v>
      </c>
      <c r="HC68" s="23"/>
      <c r="HD68" s="23"/>
      <c r="HE68" s="23"/>
      <c r="HF68" s="23">
        <f>T68</f>
        <v>133</v>
      </c>
      <c r="HG68" s="23"/>
      <c r="HH68" s="23"/>
      <c r="HI68" s="23"/>
      <c r="HJ68" s="23"/>
      <c r="HK68" s="23"/>
      <c r="HL68" s="23">
        <f>T68</f>
        <v>133</v>
      </c>
      <c r="HM68" s="23"/>
      <c r="HN68" s="23">
        <f>T68</f>
        <v>133</v>
      </c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</row>
    <row r="69" spans="1:255" ht="13.5" thickBot="1" x14ac:dyDescent="0.25">
      <c r="A69" s="111"/>
      <c r="B69" s="112"/>
      <c r="C69" s="112" t="s">
        <v>276</v>
      </c>
      <c r="D69" s="113" t="s">
        <v>277</v>
      </c>
      <c r="E69" s="114">
        <v>3.65</v>
      </c>
      <c r="F69" s="115"/>
      <c r="G69" s="116"/>
      <c r="H69" s="115">
        <f>ROUND(Source!AH30,2)</f>
        <v>3.65</v>
      </c>
      <c r="I69" s="129">
        <f>Source!U30</f>
        <v>11.682554999999999</v>
      </c>
      <c r="J69" s="118"/>
      <c r="K69" s="119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</row>
    <row r="70" spans="1:255" x14ac:dyDescent="0.2">
      <c r="A70" s="89"/>
      <c r="B70" s="88"/>
      <c r="C70" s="88" t="s">
        <v>274</v>
      </c>
      <c r="D70" s="88"/>
      <c r="E70" s="88"/>
      <c r="F70" s="88"/>
      <c r="G70" s="88"/>
      <c r="H70" s="402">
        <f>R70</f>
        <v>1635</v>
      </c>
      <c r="I70" s="403"/>
      <c r="J70" s="402">
        <f>S70</f>
        <v>17065</v>
      </c>
      <c r="K70" s="404"/>
      <c r="O70" s="23"/>
      <c r="P70" s="23"/>
      <c r="Q70" s="23"/>
      <c r="R70" s="23">
        <f>SUM(T63:T69)</f>
        <v>1635</v>
      </c>
      <c r="S70" s="23">
        <f>SUM(U63:U69)</f>
        <v>17065</v>
      </c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>
        <f>SUM(AP63:AP69)</f>
        <v>1635</v>
      </c>
      <c r="AN70" s="23">
        <f>SUM(AQ63:AQ69)</f>
        <v>0</v>
      </c>
      <c r="AO70" s="23">
        <f>SUM(AR63:AR69)</f>
        <v>17065</v>
      </c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>
        <f>R70</f>
        <v>1635</v>
      </c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</row>
    <row r="71" spans="1:255" x14ac:dyDescent="0.2">
      <c r="A71" s="67"/>
      <c r="B71" s="66"/>
      <c r="C71" s="66"/>
      <c r="D71" s="66"/>
      <c r="E71" s="66"/>
      <c r="F71" s="66"/>
      <c r="G71" s="66"/>
      <c r="H71" s="408"/>
      <c r="I71" s="409"/>
      <c r="J71" s="408"/>
      <c r="K71" s="410"/>
    </row>
    <row r="72" spans="1:255" ht="36" x14ac:dyDescent="0.2">
      <c r="A72" s="101">
        <v>4</v>
      </c>
      <c r="B72" s="109" t="s">
        <v>38</v>
      </c>
      <c r="C72" s="102" t="s">
        <v>278</v>
      </c>
      <c r="D72" s="103" t="s">
        <v>40</v>
      </c>
      <c r="E72" s="104">
        <v>1.4420999999999999</v>
      </c>
      <c r="F72" s="105">
        <f>Source!AK32</f>
        <v>1211.98</v>
      </c>
      <c r="G72" s="110" t="s">
        <v>6</v>
      </c>
      <c r="H72" s="105"/>
      <c r="I72" s="106">
        <f>AM78</f>
        <v>4719</v>
      </c>
      <c r="J72" s="107" t="s">
        <v>38</v>
      </c>
      <c r="K72" s="108">
        <f>Source!S32+Source!Q32+Source!X32+Source!Y32+Source!GX32</f>
        <v>113690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</row>
    <row r="73" spans="1:255" x14ac:dyDescent="0.2">
      <c r="A73" s="63"/>
      <c r="B73" s="65" t="str">
        <f>IF(Source!I32=1.4421," Расчет объема","")</f>
        <v xml:space="preserve"> Расчет объема</v>
      </c>
      <c r="C73" s="65" t="str">
        <f>IF(Source!I32=1.4421,"   144,21/100 = 1,4421","")</f>
        <v xml:space="preserve">   144,21/100 = 1,4421</v>
      </c>
      <c r="D73" s="62"/>
      <c r="E73" s="62"/>
      <c r="F73" s="62"/>
      <c r="G73" s="62"/>
      <c r="H73" s="62"/>
      <c r="I73" s="62"/>
      <c r="J73" s="62"/>
      <c r="K73" s="64"/>
    </row>
    <row r="74" spans="1:255" x14ac:dyDescent="0.2">
      <c r="A74" s="68"/>
      <c r="B74" s="69"/>
      <c r="C74" s="69" t="s">
        <v>275</v>
      </c>
      <c r="D74" s="70"/>
      <c r="E74" s="71"/>
      <c r="F74" s="72">
        <v>1211.98</v>
      </c>
      <c r="G74" s="73" t="s">
        <v>279</v>
      </c>
      <c r="H74" s="72">
        <f>Source!AF32</f>
        <v>1454.38</v>
      </c>
      <c r="I74" s="74">
        <f>T74</f>
        <v>2097</v>
      </c>
      <c r="J74" s="75">
        <v>25.33</v>
      </c>
      <c r="K74" s="76">
        <f>U74</f>
        <v>53126</v>
      </c>
      <c r="O74" s="23"/>
      <c r="P74" s="23"/>
      <c r="Q74" s="23"/>
      <c r="R74" s="23"/>
      <c r="S74" s="23"/>
      <c r="T74" s="23">
        <f>ROUND(Source!AF32*Source!AV32*Source!I32,0)</f>
        <v>2097</v>
      </c>
      <c r="U74" s="23">
        <f>Source!S32</f>
        <v>53126</v>
      </c>
      <c r="V74" s="23">
        <f>Source!S32</f>
        <v>53126</v>
      </c>
      <c r="W74" s="23"/>
      <c r="X74" s="23"/>
      <c r="Y74" s="23">
        <v>1010</v>
      </c>
      <c r="Z74" s="23">
        <v>1010.2</v>
      </c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>
        <f>T74</f>
        <v>2097</v>
      </c>
      <c r="AQ74" s="23"/>
      <c r="AR74" s="23">
        <f>U74</f>
        <v>53126</v>
      </c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>
        <v>1</v>
      </c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>
        <f>T74</f>
        <v>2097</v>
      </c>
      <c r="GK74" s="23">
        <f>T74</f>
        <v>2097</v>
      </c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>
        <f>T74</f>
        <v>2097</v>
      </c>
      <c r="HC74" s="23"/>
      <c r="HD74" s="23"/>
      <c r="HE74" s="23"/>
      <c r="HF74" s="23">
        <f>T74</f>
        <v>2097</v>
      </c>
      <c r="HG74" s="23"/>
      <c r="HH74" s="23"/>
      <c r="HI74" s="23"/>
      <c r="HJ74" s="23"/>
      <c r="HK74" s="23"/>
      <c r="HL74" s="23">
        <f>T74</f>
        <v>2097</v>
      </c>
      <c r="HM74" s="23"/>
      <c r="HN74" s="23">
        <f>T74</f>
        <v>2097</v>
      </c>
      <c r="HO74" s="23"/>
      <c r="HP74" s="23"/>
      <c r="HQ74" s="23"/>
      <c r="HR74" s="23"/>
      <c r="HS74" s="23"/>
      <c r="HT74" s="23"/>
      <c r="HU74" s="23"/>
      <c r="HV74" s="23"/>
      <c r="HW74" s="23"/>
      <c r="HX74" s="23">
        <f>T74</f>
        <v>2097</v>
      </c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</row>
    <row r="75" spans="1:255" x14ac:dyDescent="0.2">
      <c r="A75" s="78"/>
      <c r="B75" s="79"/>
      <c r="C75" s="79" t="s">
        <v>271</v>
      </c>
      <c r="D75" s="80"/>
      <c r="E75" s="81">
        <v>80</v>
      </c>
      <c r="F75" s="82" t="s">
        <v>272</v>
      </c>
      <c r="G75" s="83"/>
      <c r="H75" s="84">
        <f>ROUND((Source!AF32*Source!AV32+Source!AE32*Source!AV32)*(Source!FX32)/100,2)</f>
        <v>1163.5</v>
      </c>
      <c r="I75" s="85">
        <f>T75</f>
        <v>1678</v>
      </c>
      <c r="J75" s="87">
        <v>0.76</v>
      </c>
      <c r="K75" s="86">
        <f>U75</f>
        <v>40376</v>
      </c>
      <c r="O75" s="23"/>
      <c r="P75" s="23"/>
      <c r="Q75" s="23"/>
      <c r="R75" s="23"/>
      <c r="S75" s="23"/>
      <c r="T75" s="23">
        <f>ROUND((ROUND(Source!AF32*Source!AV32*Source!I32,0)+ROUND(Source!AE32*Source!AV32*Source!I32,0))*(Source!FX32)/100,0)</f>
        <v>1678</v>
      </c>
      <c r="U75" s="23">
        <f>Source!X32</f>
        <v>40376</v>
      </c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>
        <f>T75</f>
        <v>1678</v>
      </c>
      <c r="AQ75" s="23"/>
      <c r="AR75" s="23">
        <f>U75</f>
        <v>40376</v>
      </c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>
        <v>1</v>
      </c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>
        <f>T75</f>
        <v>1678</v>
      </c>
      <c r="GZ75" s="23"/>
      <c r="HA75" s="23"/>
      <c r="HB75" s="23">
        <f>T75</f>
        <v>1678</v>
      </c>
      <c r="HC75" s="23"/>
      <c r="HD75" s="23"/>
      <c r="HE75" s="23"/>
      <c r="HF75" s="23">
        <f>T75</f>
        <v>1678</v>
      </c>
      <c r="HG75" s="23"/>
      <c r="HH75" s="23"/>
      <c r="HI75" s="23"/>
      <c r="HJ75" s="23"/>
      <c r="HK75" s="23"/>
      <c r="HL75" s="23">
        <f>T75</f>
        <v>1678</v>
      </c>
      <c r="HM75" s="23"/>
      <c r="HN75" s="23">
        <f>T75</f>
        <v>1678</v>
      </c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</row>
    <row r="76" spans="1:255" x14ac:dyDescent="0.2">
      <c r="A76" s="78"/>
      <c r="B76" s="79"/>
      <c r="C76" s="79" t="s">
        <v>273</v>
      </c>
      <c r="D76" s="80"/>
      <c r="E76" s="81">
        <v>45</v>
      </c>
      <c r="F76" s="82" t="s">
        <v>272</v>
      </c>
      <c r="G76" s="83"/>
      <c r="H76" s="84">
        <f>ROUND((Source!AF32*Source!AV32+Source!AE32*Source!AV32)*(Source!FY32)/100,2)</f>
        <v>654.47</v>
      </c>
      <c r="I76" s="85">
        <f>T76</f>
        <v>944</v>
      </c>
      <c r="J76" s="87">
        <v>0.38</v>
      </c>
      <c r="K76" s="86">
        <f>U76</f>
        <v>20188</v>
      </c>
      <c r="O76" s="23"/>
      <c r="P76" s="23"/>
      <c r="Q76" s="23"/>
      <c r="R76" s="23"/>
      <c r="S76" s="23"/>
      <c r="T76" s="23">
        <f>ROUND((ROUND(Source!AF32*Source!AV32*Source!I32,0)+ROUND(Source!AE32*Source!AV32*Source!I32,0))*(Source!FY32)/100,0)</f>
        <v>944</v>
      </c>
      <c r="U76" s="23">
        <f>Source!Y32</f>
        <v>20188</v>
      </c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>
        <f>T76</f>
        <v>944</v>
      </c>
      <c r="AQ76" s="23"/>
      <c r="AR76" s="23">
        <f>U76</f>
        <v>20188</v>
      </c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>
        <v>1</v>
      </c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>
        <f>T76</f>
        <v>944</v>
      </c>
      <c r="HA76" s="23"/>
      <c r="HB76" s="23">
        <f>T76</f>
        <v>944</v>
      </c>
      <c r="HC76" s="23"/>
      <c r="HD76" s="23"/>
      <c r="HE76" s="23"/>
      <c r="HF76" s="23">
        <f>T76</f>
        <v>944</v>
      </c>
      <c r="HG76" s="23"/>
      <c r="HH76" s="23"/>
      <c r="HI76" s="23"/>
      <c r="HJ76" s="23"/>
      <c r="HK76" s="23"/>
      <c r="HL76" s="23">
        <f>T76</f>
        <v>944</v>
      </c>
      <c r="HM76" s="23"/>
      <c r="HN76" s="23">
        <f>T76</f>
        <v>944</v>
      </c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</row>
    <row r="77" spans="1:255" ht="13.5" thickBot="1" x14ac:dyDescent="0.25">
      <c r="A77" s="111"/>
      <c r="B77" s="112"/>
      <c r="C77" s="112" t="s">
        <v>276</v>
      </c>
      <c r="D77" s="113" t="s">
        <v>277</v>
      </c>
      <c r="E77" s="114">
        <v>154</v>
      </c>
      <c r="F77" s="115"/>
      <c r="G77" s="116" t="s">
        <v>279</v>
      </c>
      <c r="H77" s="115">
        <f>ROUND(Source!AH32,2)</f>
        <v>184.8</v>
      </c>
      <c r="I77" s="129">
        <f>Source!U32</f>
        <v>266.50007999999997</v>
      </c>
      <c r="J77" s="118"/>
      <c r="K77" s="119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</row>
    <row r="78" spans="1:255" x14ac:dyDescent="0.2">
      <c r="A78" s="89"/>
      <c r="B78" s="88"/>
      <c r="C78" s="88" t="s">
        <v>274</v>
      </c>
      <c r="D78" s="88"/>
      <c r="E78" s="88"/>
      <c r="F78" s="88"/>
      <c r="G78" s="88"/>
      <c r="H78" s="402">
        <f>R78</f>
        <v>4719</v>
      </c>
      <c r="I78" s="403"/>
      <c r="J78" s="402">
        <f>S78</f>
        <v>113690</v>
      </c>
      <c r="K78" s="404"/>
      <c r="O78" s="23"/>
      <c r="P78" s="23"/>
      <c r="Q78" s="23"/>
      <c r="R78" s="23">
        <f>SUM(T72:T77)</f>
        <v>4719</v>
      </c>
      <c r="S78" s="23">
        <f>SUM(U72:U77)</f>
        <v>113690</v>
      </c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>
        <f>SUM(AP72:AP77)</f>
        <v>4719</v>
      </c>
      <c r="AN78" s="23">
        <f>SUM(AQ72:AQ77)</f>
        <v>0</v>
      </c>
      <c r="AO78" s="23">
        <f>SUM(AR72:AR77)</f>
        <v>113690</v>
      </c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>
        <f>R78</f>
        <v>4719</v>
      </c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</row>
    <row r="79" spans="1:255" ht="13.5" thickBot="1" x14ac:dyDescent="0.25">
      <c r="A79" s="67"/>
      <c r="B79" s="66"/>
      <c r="C79" s="66"/>
      <c r="D79" s="66"/>
      <c r="E79" s="66"/>
      <c r="F79" s="66"/>
      <c r="G79" s="66"/>
      <c r="H79" s="408"/>
      <c r="I79" s="409"/>
      <c r="J79" s="408"/>
      <c r="K79" s="410"/>
    </row>
    <row r="80" spans="1:255" x14ac:dyDescent="0.2">
      <c r="A80" s="130"/>
      <c r="B80" s="130"/>
      <c r="C80" s="131" t="s">
        <v>280</v>
      </c>
      <c r="D80" s="131"/>
      <c r="E80" s="131"/>
      <c r="F80" s="131"/>
      <c r="G80" s="131"/>
      <c r="H80" s="131"/>
      <c r="I80" s="132">
        <f>FM80</f>
        <v>34537</v>
      </c>
      <c r="J80" s="131"/>
      <c r="K80" s="132">
        <f>DP80</f>
        <v>340109</v>
      </c>
      <c r="P80" s="23">
        <f>SUM(R47:R79)</f>
        <v>34537</v>
      </c>
      <c r="Q80" s="23">
        <f>SUM(S47:S79)</f>
        <v>340109</v>
      </c>
      <c r="R80" s="23"/>
      <c r="S80" s="23"/>
      <c r="T80" s="23"/>
      <c r="U80" s="23"/>
      <c r="V80" s="23"/>
      <c r="W80" s="23"/>
      <c r="AY80">
        <f t="shared" ref="AY80:BD80" si="0">SUM(AS47:AS79)</f>
        <v>0</v>
      </c>
      <c r="AZ80">
        <f t="shared" si="0"/>
        <v>0</v>
      </c>
      <c r="BA80">
        <f t="shared" si="0"/>
        <v>0</v>
      </c>
      <c r="BB80">
        <f t="shared" si="0"/>
        <v>0</v>
      </c>
      <c r="BC80">
        <f t="shared" si="0"/>
        <v>0</v>
      </c>
      <c r="BD80">
        <f t="shared" si="0"/>
        <v>0</v>
      </c>
      <c r="BE80">
        <f>SUMIF(CV47:CV79,1,AV47:AV79)</f>
        <v>0</v>
      </c>
      <c r="BF80">
        <f>SUMIF(CV47:CV79,2,AV47:AV79)</f>
        <v>0</v>
      </c>
      <c r="BG80">
        <f>SUMIF(CV47:CV79,5,AV47:AV79)</f>
        <v>0</v>
      </c>
      <c r="BH80">
        <f>SUMIF(CV47:CV79,4,AV47:AV79)</f>
        <v>0</v>
      </c>
      <c r="BI80">
        <f>SUMIF(CV47:CV79,1,AW47:AW79)</f>
        <v>0</v>
      </c>
      <c r="BJ80">
        <f>SUMIF(CV47:CV79,2,AW47:AW79)</f>
        <v>0</v>
      </c>
      <c r="BK80">
        <f>SUMIF(CV47:CV79,5,AW47:AW79)</f>
        <v>0</v>
      </c>
      <c r="BL80">
        <f>SUMIF(CV47:CV79,4,AW47:AW79)</f>
        <v>0</v>
      </c>
      <c r="BM80">
        <f>SUMIF(CV47:CV79,1,AX47:AX79)</f>
        <v>0</v>
      </c>
      <c r="BN80">
        <f>SUMIF(CV47:CV79,2,AX47:AX79)</f>
        <v>0</v>
      </c>
      <c r="BO80">
        <f>SUMIF(CV47:CV79,5,AX47:AX79)</f>
        <v>0</v>
      </c>
      <c r="BP80">
        <f>SUMIF(CV47:CV79,4,AX47:AX79)</f>
        <v>0</v>
      </c>
      <c r="CF80">
        <f>SUMIF(Y47:Y79,1001,V47:V79)</f>
        <v>0</v>
      </c>
      <c r="CG80">
        <f>SUMIF(Y47:Y79,1002,V47:V79)</f>
        <v>0</v>
      </c>
      <c r="CH80">
        <f>SUMIF(Y47:Y79,1003,V47:V79)</f>
        <v>0</v>
      </c>
      <c r="CI80">
        <f>SUMIF(Y47:Y79,1004,V47:V79)</f>
        <v>0</v>
      </c>
      <c r="CJ80">
        <f>SUMIF(Y47:Y79,1005,V47:V79)</f>
        <v>0</v>
      </c>
      <c r="CK80">
        <f>SUMIF(Y47:Y79,1006,V47:V79)</f>
        <v>0</v>
      </c>
      <c r="CL80">
        <f>SUMIF(Y47:Y79,1007,V47:V79)</f>
        <v>0</v>
      </c>
      <c r="CM80">
        <f>SUMIF(Y47:Y79,1008,V47:V79)</f>
        <v>0</v>
      </c>
      <c r="CN80">
        <f>SUMIF(Y47:Y79,1009,V47:V79)</f>
        <v>0</v>
      </c>
      <c r="CO80">
        <f>SUMIF(Y47:Y79,1010,V47:V79)</f>
        <v>55455</v>
      </c>
      <c r="CP80">
        <f>SUMIF(Y47:Y79,1011,V47:V79)</f>
        <v>0</v>
      </c>
      <c r="CQ80">
        <f>SUMIF(Y47:Y79,1012,V47:V79)</f>
        <v>0</v>
      </c>
      <c r="CR80">
        <f>SUMIF(Y47:Y79,1013,V47:V79)</f>
        <v>0</v>
      </c>
      <c r="CS80">
        <f>SUMIF(Y47:Y79,1014,V47:V79)</f>
        <v>0</v>
      </c>
      <c r="CT80">
        <f>SUMIF(Y47:Y79,1015,V47:V79)</f>
        <v>0</v>
      </c>
      <c r="CU80">
        <f>SUMIF(Y47:Y79,1,V47:V79)</f>
        <v>0</v>
      </c>
      <c r="CW80">
        <f>Source!DM34</f>
        <v>278.18263499999995</v>
      </c>
      <c r="CX80">
        <f>Source!DN34</f>
        <v>95.796950999999993</v>
      </c>
      <c r="CY80">
        <f>Source!DG34</f>
        <v>244662</v>
      </c>
      <c r="CZ80">
        <f>Source!DK34</f>
        <v>55455</v>
      </c>
      <c r="DA80">
        <f>Source!DI34</f>
        <v>189207</v>
      </c>
      <c r="DB80">
        <f>Source!DJ34</f>
        <v>23899</v>
      </c>
      <c r="DC80">
        <f>Source!DH34</f>
        <v>0</v>
      </c>
      <c r="DD80">
        <f>Source!EG34</f>
        <v>0</v>
      </c>
      <c r="DE80">
        <f>Source!EN34</f>
        <v>0</v>
      </c>
      <c r="DF80">
        <f>Source!EO34</f>
        <v>0</v>
      </c>
      <c r="DG80">
        <f>Source!EP34</f>
        <v>0</v>
      </c>
      <c r="DH80">
        <f>Source!EQ34</f>
        <v>0</v>
      </c>
      <c r="DI80">
        <f>Source!EH34</f>
        <v>0</v>
      </c>
      <c r="DJ80">
        <f>Source!EI34</f>
        <v>0</v>
      </c>
      <c r="DK80">
        <f>Source!ER34</f>
        <v>0</v>
      </c>
      <c r="DL80">
        <f>Source!DL34</f>
        <v>0</v>
      </c>
      <c r="DM80">
        <f>Source!DO34</f>
        <v>0</v>
      </c>
      <c r="DN80">
        <f>Source!DP34</f>
        <v>63981</v>
      </c>
      <c r="DO80">
        <f>Source!DQ34</f>
        <v>31466</v>
      </c>
      <c r="DP80">
        <f>Source!EJ34</f>
        <v>340109</v>
      </c>
      <c r="DQ80">
        <f>Source!EK34</f>
        <v>340109</v>
      </c>
      <c r="DR80">
        <f>Source!EL34</f>
        <v>0</v>
      </c>
      <c r="DS80">
        <f>Source!EH34</f>
        <v>0</v>
      </c>
      <c r="DT80">
        <f>Source!EM34</f>
        <v>0</v>
      </c>
      <c r="DU80">
        <f>Source!EK34+Source!EL34</f>
        <v>340109</v>
      </c>
      <c r="DW80">
        <f>Source!ES34</f>
        <v>0</v>
      </c>
      <c r="DX80">
        <f>Source!ET34</f>
        <v>0</v>
      </c>
      <c r="DY80">
        <f>Source!EU34</f>
        <v>0</v>
      </c>
      <c r="DZ80">
        <f>Source!EV34</f>
        <v>116807</v>
      </c>
      <c r="EC80">
        <f>SUMIF(Y47:Y79,1001,GK47:GK79)</f>
        <v>0</v>
      </c>
      <c r="ED80">
        <f>SUMIF(Y47:Y79,1002,GK47:GK79)</f>
        <v>0</v>
      </c>
      <c r="EE80">
        <f>SUMIF(Y47:Y79,1003,GK47:GK79)</f>
        <v>0</v>
      </c>
      <c r="EF80">
        <f>SUMIF(Y47:Y79,1004,GK47:GK79)</f>
        <v>0</v>
      </c>
      <c r="EG80">
        <f>SUMIF(Y47:Y79,1005,GK47:GK79)</f>
        <v>0</v>
      </c>
      <c r="EH80">
        <f>SUMIF(Y47:Y79,1006,GK47:GK79)</f>
        <v>0</v>
      </c>
      <c r="EI80">
        <f>SUMIF(Y47:Y79,1007,GK47:GK79)</f>
        <v>0</v>
      </c>
      <c r="EJ80">
        <f>SUMIF(Y47:Y79,1008,GK47:GK79)</f>
        <v>0</v>
      </c>
      <c r="EK80">
        <f>SUMIF(Y47:Y79,1009,GK47:GK79)</f>
        <v>0</v>
      </c>
      <c r="EL80">
        <f>SUMIF(Y47:Y79,1010,GK47:GK79)</f>
        <v>2189</v>
      </c>
      <c r="EM80">
        <f>SUMIF(Y47:Y79,1011,GK47:GK79)</f>
        <v>0</v>
      </c>
      <c r="EN80">
        <f>SUMIF(Y47:Y79,1012,GK47:GK79)</f>
        <v>0</v>
      </c>
      <c r="EO80">
        <f>SUMIF(Y47:Y79,1013,GK47:GK79)</f>
        <v>0</v>
      </c>
      <c r="EP80">
        <f>SUMIF(Y47:Y79,1014,GK47:GK79)</f>
        <v>0</v>
      </c>
      <c r="EQ80">
        <f>SUMIF(Y47:Y79,1015,GK47:GK79)</f>
        <v>0</v>
      </c>
      <c r="ER80">
        <f>SUMIF(Y47:Y79,1,GK47:GK79)</f>
        <v>0</v>
      </c>
      <c r="ET80">
        <f>Source!DM34</f>
        <v>278.18263499999995</v>
      </c>
      <c r="EU80">
        <f>Source!DN34</f>
        <v>95.796950999999993</v>
      </c>
      <c r="EV80">
        <f t="shared" ref="EV80:FQ80" si="1">SUM(GJ47:GJ79)</f>
        <v>29890</v>
      </c>
      <c r="EW80">
        <f t="shared" si="1"/>
        <v>2189</v>
      </c>
      <c r="EX80">
        <f t="shared" si="1"/>
        <v>27701</v>
      </c>
      <c r="EY80">
        <f t="shared" si="1"/>
        <v>1304</v>
      </c>
      <c r="EZ80">
        <f t="shared" si="1"/>
        <v>0</v>
      </c>
      <c r="FA80">
        <f t="shared" si="1"/>
        <v>0</v>
      </c>
      <c r="FB80">
        <f t="shared" si="1"/>
        <v>0</v>
      </c>
      <c r="FC80">
        <f t="shared" si="1"/>
        <v>0</v>
      </c>
      <c r="FD80">
        <f t="shared" si="1"/>
        <v>0</v>
      </c>
      <c r="FE80">
        <f t="shared" si="1"/>
        <v>0</v>
      </c>
      <c r="FF80">
        <f t="shared" si="1"/>
        <v>0</v>
      </c>
      <c r="FG80">
        <f t="shared" si="1"/>
        <v>0</v>
      </c>
      <c r="FH80">
        <f t="shared" si="1"/>
        <v>0</v>
      </c>
      <c r="FI80">
        <f t="shared" si="1"/>
        <v>0</v>
      </c>
      <c r="FJ80">
        <f t="shared" si="1"/>
        <v>0</v>
      </c>
      <c r="FK80">
        <f t="shared" si="1"/>
        <v>3004</v>
      </c>
      <c r="FL80">
        <f t="shared" si="1"/>
        <v>1643</v>
      </c>
      <c r="FM80">
        <f t="shared" si="1"/>
        <v>34537</v>
      </c>
      <c r="FN80">
        <f t="shared" si="1"/>
        <v>34537</v>
      </c>
      <c r="FO80">
        <f t="shared" si="1"/>
        <v>0</v>
      </c>
      <c r="FP80">
        <f t="shared" si="1"/>
        <v>0</v>
      </c>
      <c r="FQ80">
        <f t="shared" si="1"/>
        <v>0</v>
      </c>
      <c r="FR80">
        <f>FN80+FO80</f>
        <v>34537</v>
      </c>
      <c r="FS80">
        <f>SUM(HG47:HG79)</f>
        <v>0</v>
      </c>
      <c r="FT80">
        <f>SUM(HH47:HH79)</f>
        <v>0</v>
      </c>
      <c r="FU80">
        <f>SUM(HI47:HI79)</f>
        <v>0</v>
      </c>
      <c r="FV80">
        <f>SUM(HJ47:HJ79)</f>
        <v>0</v>
      </c>
      <c r="FW80">
        <f>SUM(HK47:HK79)</f>
        <v>16406</v>
      </c>
      <c r="FX80">
        <f>SUMIF(CV47:CV79,1,GK47:GK79)</f>
        <v>2189</v>
      </c>
      <c r="FY80">
        <f>SUMIF(CV47:CV79,2,GK47:GK79)</f>
        <v>0</v>
      </c>
      <c r="FZ80">
        <f>SUMIF(CV47:CV79,5,GK47:GK79)</f>
        <v>0</v>
      </c>
      <c r="GA80">
        <f>SUMIF(CV47:CV79,4,GK47:GK79)</f>
        <v>0</v>
      </c>
      <c r="GB80">
        <f>SUMIF(CV47:CV79,1,GL47:GL79)</f>
        <v>27701</v>
      </c>
      <c r="GC80">
        <f>SUMIF(CV47:CV79,2,GL47:GL79)</f>
        <v>0</v>
      </c>
      <c r="GD80">
        <f>SUMIF(CV47:CV79,4,GL47:GL79)</f>
        <v>0</v>
      </c>
      <c r="GE80">
        <f>SUMIF(CV47:CV79,1,GQ47:GQ79)</f>
        <v>0</v>
      </c>
      <c r="GF80">
        <f>SUMIF(CV47:CV79,2,GQ47:GQ79)</f>
        <v>0</v>
      </c>
      <c r="GG80">
        <f>SUMIF(CV47:CV79,4,GQ47:GQ79)</f>
        <v>0</v>
      </c>
      <c r="IB80">
        <f>SUM(HO47:HO79)</f>
        <v>16406</v>
      </c>
      <c r="IC80">
        <f>SUM(HQ47:HQ79)</f>
        <v>0</v>
      </c>
      <c r="ID80">
        <f>SUM(HS47:HS79)</f>
        <v>0</v>
      </c>
      <c r="IE80">
        <f>SUM(HU47:HU79)</f>
        <v>0</v>
      </c>
      <c r="IF80">
        <f>SUM(HY47:HY79)</f>
        <v>0</v>
      </c>
      <c r="IG80">
        <f>SUM(HZ47:HZ79)</f>
        <v>0</v>
      </c>
      <c r="IH80">
        <f>SUM(HL47:HL79)</f>
        <v>18131</v>
      </c>
      <c r="II80">
        <f>SUM(HN47:HN79)</f>
        <v>18131</v>
      </c>
      <c r="IJ80">
        <f>SUM(HP47:HP79)</f>
        <v>0</v>
      </c>
      <c r="IK80">
        <f>SUM(HR47:HR79)</f>
        <v>0</v>
      </c>
      <c r="IL80">
        <f>SUM(HT47:HT79)</f>
        <v>0</v>
      </c>
      <c r="IM80">
        <f>SUM(HW47:HW79)</f>
        <v>0</v>
      </c>
      <c r="IN80">
        <f>SUMIF(CV47:CV79,1,GY47:GY79)</f>
        <v>3004</v>
      </c>
      <c r="IO80">
        <f>SUMIF(CV47:CV79,2,GY47:GY79)</f>
        <v>0</v>
      </c>
      <c r="IP80">
        <f>SUMIF(CV47:CV79,5,GY47:GY79)</f>
        <v>0</v>
      </c>
      <c r="IQ80">
        <f>SUMIF(CV47:CV79,4,GY47:GY79)</f>
        <v>0</v>
      </c>
      <c r="IR80">
        <f>SUMIF(CV47:CV79,1,GZ47:GZ79)</f>
        <v>1643</v>
      </c>
      <c r="IS80">
        <f>SUMIF(CV47:CV79,2,GZ47:GZ79)</f>
        <v>0</v>
      </c>
      <c r="IT80">
        <f>SUMIF(CV47:CV79,5,GZ47:GZ79)</f>
        <v>0</v>
      </c>
      <c r="IU80">
        <f>SUMIF(CV47:CV79,4,GZ47:GZ79)</f>
        <v>0</v>
      </c>
    </row>
    <row r="82" spans="3:11" x14ac:dyDescent="0.2">
      <c r="C82" s="133" t="s">
        <v>283</v>
      </c>
      <c r="D82" s="133"/>
      <c r="E82" s="133"/>
      <c r="F82" s="133"/>
      <c r="G82" s="133"/>
      <c r="H82" s="133"/>
      <c r="I82" s="133"/>
      <c r="J82" s="133"/>
      <c r="K82" s="133"/>
    </row>
    <row r="83" spans="3:11" x14ac:dyDescent="0.2">
      <c r="C83" s="13" t="s">
        <v>284</v>
      </c>
      <c r="D83" s="13"/>
      <c r="E83" s="13"/>
      <c r="F83" s="13"/>
      <c r="G83" s="13"/>
      <c r="H83" s="13"/>
      <c r="I83" s="134">
        <f>ET80</f>
        <v>278.18263499999995</v>
      </c>
      <c r="J83" s="13"/>
      <c r="K83" s="134">
        <f>CW80</f>
        <v>278.18263499999995</v>
      </c>
    </row>
    <row r="84" spans="3:11" x14ac:dyDescent="0.2">
      <c r="C84" s="13" t="s">
        <v>89</v>
      </c>
      <c r="D84" s="13"/>
      <c r="E84" s="13"/>
      <c r="F84" s="13"/>
      <c r="G84" s="13"/>
      <c r="H84" s="13"/>
      <c r="I84" s="134">
        <f>EU80</f>
        <v>95.796950999999993</v>
      </c>
      <c r="J84" s="13"/>
      <c r="K84" s="134">
        <f>CX80</f>
        <v>95.796950999999993</v>
      </c>
    </row>
    <row r="86" spans="3:11" x14ac:dyDescent="0.2">
      <c r="C86" s="13" t="s">
        <v>47</v>
      </c>
      <c r="D86" s="13"/>
      <c r="E86" s="13"/>
      <c r="F86" s="13"/>
      <c r="G86" s="13"/>
      <c r="H86" s="13"/>
      <c r="I86" s="135">
        <f>EV80</f>
        <v>29890</v>
      </c>
      <c r="J86" s="13"/>
      <c r="K86" s="135">
        <f>CY80</f>
        <v>244662</v>
      </c>
    </row>
    <row r="87" spans="3:11" x14ac:dyDescent="0.2">
      <c r="C87" s="136" t="s">
        <v>283</v>
      </c>
      <c r="D87" s="133"/>
      <c r="E87" s="133"/>
      <c r="F87" s="133"/>
      <c r="G87" s="133"/>
      <c r="H87" s="133"/>
      <c r="I87" s="133"/>
      <c r="J87" s="133"/>
      <c r="K87" s="133"/>
    </row>
    <row r="88" spans="3:11" x14ac:dyDescent="0.2">
      <c r="C88" s="138" t="s">
        <v>285</v>
      </c>
      <c r="D88" s="137"/>
      <c r="E88" s="137"/>
      <c r="F88" s="137"/>
      <c r="G88" s="137"/>
      <c r="H88" s="137"/>
      <c r="I88" s="139">
        <f>EW80</f>
        <v>2189</v>
      </c>
      <c r="J88" s="137"/>
      <c r="K88" s="139">
        <f>CZ80</f>
        <v>55455</v>
      </c>
    </row>
    <row r="89" spans="3:11" x14ac:dyDescent="0.2">
      <c r="C89" s="140" t="s">
        <v>286</v>
      </c>
      <c r="D89" s="133"/>
      <c r="E89" s="133"/>
      <c r="F89" s="133"/>
      <c r="G89" s="133"/>
      <c r="H89" s="133"/>
      <c r="I89" s="133"/>
      <c r="J89" s="133"/>
      <c r="K89" s="133"/>
    </row>
    <row r="90" spans="3:11" hidden="1" x14ac:dyDescent="0.2">
      <c r="C90" s="141" t="s">
        <v>287</v>
      </c>
      <c r="D90" s="137"/>
      <c r="E90" s="137"/>
      <c r="F90" s="137"/>
      <c r="G90" s="137"/>
      <c r="H90" s="137"/>
      <c r="I90" s="139">
        <f>EC80</f>
        <v>0</v>
      </c>
      <c r="J90" s="137"/>
      <c r="K90" s="139">
        <f>CF80</f>
        <v>0</v>
      </c>
    </row>
    <row r="91" spans="3:11" hidden="1" x14ac:dyDescent="0.2">
      <c r="C91" s="141" t="s">
        <v>288</v>
      </c>
      <c r="D91" s="137"/>
      <c r="E91" s="137"/>
      <c r="F91" s="137"/>
      <c r="G91" s="137"/>
      <c r="H91" s="137"/>
      <c r="I91" s="139">
        <f>ED80</f>
        <v>0</v>
      </c>
      <c r="J91" s="137"/>
      <c r="K91" s="139">
        <f>CG80</f>
        <v>0</v>
      </c>
    </row>
    <row r="92" spans="3:11" hidden="1" x14ac:dyDescent="0.2">
      <c r="C92" s="141" t="s">
        <v>289</v>
      </c>
      <c r="D92" s="137"/>
      <c r="E92" s="137"/>
      <c r="F92" s="137"/>
      <c r="G92" s="137"/>
      <c r="H92" s="137"/>
      <c r="I92" s="139">
        <f>EE80</f>
        <v>0</v>
      </c>
      <c r="J92" s="137"/>
      <c r="K92" s="139">
        <f>CH80</f>
        <v>0</v>
      </c>
    </row>
    <row r="93" spans="3:11" hidden="1" x14ac:dyDescent="0.2">
      <c r="C93" s="141" t="s">
        <v>290</v>
      </c>
      <c r="D93" s="137"/>
      <c r="E93" s="137"/>
      <c r="F93" s="137"/>
      <c r="G93" s="137"/>
      <c r="H93" s="137"/>
      <c r="I93" s="139">
        <f>EF80</f>
        <v>0</v>
      </c>
      <c r="J93" s="137"/>
      <c r="K93" s="139">
        <f>CI80</f>
        <v>0</v>
      </c>
    </row>
    <row r="94" spans="3:11" hidden="1" x14ac:dyDescent="0.2">
      <c r="C94" s="141" t="s">
        <v>291</v>
      </c>
      <c r="D94" s="137"/>
      <c r="E94" s="137"/>
      <c r="F94" s="137"/>
      <c r="G94" s="137"/>
      <c r="H94" s="137"/>
      <c r="I94" s="139">
        <f>EG80</f>
        <v>0</v>
      </c>
      <c r="J94" s="137"/>
      <c r="K94" s="139">
        <f>CJ80</f>
        <v>0</v>
      </c>
    </row>
    <row r="95" spans="3:11" hidden="1" x14ac:dyDescent="0.2">
      <c r="C95" s="141" t="s">
        <v>292</v>
      </c>
      <c r="D95" s="137"/>
      <c r="E95" s="137"/>
      <c r="F95" s="137"/>
      <c r="G95" s="137"/>
      <c r="H95" s="137"/>
      <c r="I95" s="139">
        <f>EH80</f>
        <v>0</v>
      </c>
      <c r="J95" s="137"/>
      <c r="K95" s="139">
        <f>CK80</f>
        <v>0</v>
      </c>
    </row>
    <row r="96" spans="3:11" hidden="1" x14ac:dyDescent="0.2">
      <c r="C96" s="141" t="s">
        <v>293</v>
      </c>
      <c r="D96" s="137"/>
      <c r="E96" s="137"/>
      <c r="F96" s="137"/>
      <c r="G96" s="137"/>
      <c r="H96" s="137"/>
      <c r="I96" s="139">
        <f>EI80</f>
        <v>0</v>
      </c>
      <c r="J96" s="137"/>
      <c r="K96" s="139">
        <f>CL80</f>
        <v>0</v>
      </c>
    </row>
    <row r="97" spans="3:11" hidden="1" x14ac:dyDescent="0.2">
      <c r="C97" s="141" t="s">
        <v>294</v>
      </c>
      <c r="D97" s="137"/>
      <c r="E97" s="137"/>
      <c r="F97" s="137"/>
      <c r="G97" s="137"/>
      <c r="H97" s="137"/>
      <c r="I97" s="139">
        <f>EJ80</f>
        <v>0</v>
      </c>
      <c r="J97" s="137"/>
      <c r="K97" s="139">
        <f>CM80</f>
        <v>0</v>
      </c>
    </row>
    <row r="98" spans="3:11" hidden="1" x14ac:dyDescent="0.2">
      <c r="C98" s="141" t="s">
        <v>295</v>
      </c>
      <c r="D98" s="137"/>
      <c r="E98" s="137"/>
      <c r="F98" s="137"/>
      <c r="G98" s="137"/>
      <c r="H98" s="137"/>
      <c r="I98" s="139">
        <f>EK80</f>
        <v>0</v>
      </c>
      <c r="J98" s="137"/>
      <c r="K98" s="139">
        <f>CN80</f>
        <v>0</v>
      </c>
    </row>
    <row r="99" spans="3:11" x14ac:dyDescent="0.2">
      <c r="C99" s="141" t="s">
        <v>296</v>
      </c>
      <c r="D99" s="137"/>
      <c r="E99" s="137"/>
      <c r="F99" s="137"/>
      <c r="G99" s="137"/>
      <c r="H99" s="137"/>
      <c r="I99" s="139">
        <f>EL80</f>
        <v>2189</v>
      </c>
      <c r="J99" s="137"/>
      <c r="K99" s="139">
        <f>CO80</f>
        <v>55455</v>
      </c>
    </row>
    <row r="100" spans="3:11" hidden="1" x14ac:dyDescent="0.2">
      <c r="C100" s="141" t="s">
        <v>297</v>
      </c>
      <c r="D100" s="137"/>
      <c r="E100" s="137"/>
      <c r="F100" s="137"/>
      <c r="G100" s="137"/>
      <c r="H100" s="137"/>
      <c r="I100" s="139">
        <f>EM80</f>
        <v>0</v>
      </c>
      <c r="J100" s="137"/>
      <c r="K100" s="139">
        <f>CP80</f>
        <v>0</v>
      </c>
    </row>
    <row r="101" spans="3:11" hidden="1" x14ac:dyDescent="0.2">
      <c r="C101" s="141" t="s">
        <v>298</v>
      </c>
      <c r="D101" s="137"/>
      <c r="E101" s="137"/>
      <c r="F101" s="137"/>
      <c r="G101" s="137"/>
      <c r="H101" s="137"/>
      <c r="I101" s="139">
        <f>EN80</f>
        <v>0</v>
      </c>
      <c r="J101" s="137"/>
      <c r="K101" s="139">
        <f>CQ80</f>
        <v>0</v>
      </c>
    </row>
    <row r="102" spans="3:11" hidden="1" x14ac:dyDescent="0.2">
      <c r="C102" s="141" t="s">
        <v>299</v>
      </c>
      <c r="D102" s="137"/>
      <c r="E102" s="137"/>
      <c r="F102" s="137"/>
      <c r="G102" s="137"/>
      <c r="H102" s="137"/>
      <c r="I102" s="139">
        <f>EO80</f>
        <v>0</v>
      </c>
      <c r="J102" s="137"/>
      <c r="K102" s="139">
        <f>CR80</f>
        <v>0</v>
      </c>
    </row>
    <row r="103" spans="3:11" hidden="1" x14ac:dyDescent="0.2">
      <c r="C103" s="141" t="s">
        <v>300</v>
      </c>
      <c r="D103" s="137"/>
      <c r="E103" s="137"/>
      <c r="F103" s="137"/>
      <c r="G103" s="137"/>
      <c r="H103" s="137"/>
      <c r="I103" s="139">
        <f>EP80</f>
        <v>0</v>
      </c>
      <c r="J103" s="137"/>
      <c r="K103" s="139">
        <f>CS80</f>
        <v>0</v>
      </c>
    </row>
    <row r="104" spans="3:11" hidden="1" x14ac:dyDescent="0.2">
      <c r="C104" s="141" t="s">
        <v>301</v>
      </c>
      <c r="D104" s="137"/>
      <c r="E104" s="137"/>
      <c r="F104" s="137"/>
      <c r="G104" s="137"/>
      <c r="H104" s="137"/>
      <c r="I104" s="139">
        <f>EQ80</f>
        <v>0</v>
      </c>
      <c r="J104" s="137"/>
      <c r="K104" s="139">
        <f>CT80</f>
        <v>0</v>
      </c>
    </row>
    <row r="105" spans="3:11" hidden="1" x14ac:dyDescent="0.2">
      <c r="C105" s="141" t="s">
        <v>302</v>
      </c>
      <c r="D105" s="137"/>
      <c r="E105" s="137"/>
      <c r="F105" s="137"/>
      <c r="G105" s="137"/>
      <c r="H105" s="137"/>
      <c r="I105" s="139">
        <f>ER80</f>
        <v>0</v>
      </c>
      <c r="J105" s="137"/>
      <c r="K105" s="139">
        <f>CU80</f>
        <v>0</v>
      </c>
    </row>
    <row r="107" spans="3:11" x14ac:dyDescent="0.2">
      <c r="C107" s="143" t="s">
        <v>303</v>
      </c>
      <c r="D107" s="142"/>
      <c r="E107" s="142"/>
      <c r="F107" s="142"/>
      <c r="G107" s="142"/>
      <c r="H107" s="142"/>
      <c r="I107" s="144">
        <f>EX80</f>
        <v>27701</v>
      </c>
      <c r="J107" s="142"/>
      <c r="K107" s="144">
        <f>DA80*0.9</f>
        <v>170286.30000000002</v>
      </c>
    </row>
    <row r="108" spans="3:11" x14ac:dyDescent="0.2">
      <c r="C108" s="140" t="s">
        <v>283</v>
      </c>
      <c r="D108" s="133"/>
      <c r="E108" s="133"/>
      <c r="F108" s="133"/>
      <c r="G108" s="133"/>
      <c r="H108" s="133"/>
      <c r="I108" s="133"/>
      <c r="J108" s="133"/>
      <c r="K108" s="133"/>
    </row>
    <row r="109" spans="3:11" x14ac:dyDescent="0.2">
      <c r="C109" s="145" t="s">
        <v>304</v>
      </c>
      <c r="D109" s="142"/>
      <c r="E109" s="142"/>
      <c r="F109" s="142"/>
      <c r="G109" s="142"/>
      <c r="H109" s="142"/>
      <c r="I109" s="144">
        <f>EY80</f>
        <v>1304</v>
      </c>
      <c r="J109" s="142"/>
      <c r="K109" s="144">
        <f>DB80</f>
        <v>23899</v>
      </c>
    </row>
    <row r="110" spans="3:11" hidden="1" x14ac:dyDescent="0.2">
      <c r="C110" s="146" t="s">
        <v>305</v>
      </c>
      <c r="D110" s="13"/>
      <c r="E110" s="13"/>
      <c r="F110" s="13"/>
      <c r="G110" s="13"/>
      <c r="H110" s="13"/>
      <c r="I110" s="135">
        <f>EZ80</f>
        <v>0</v>
      </c>
      <c r="J110" s="13"/>
      <c r="K110" s="135">
        <f>DC80</f>
        <v>0</v>
      </c>
    </row>
    <row r="111" spans="3:11" hidden="1" x14ac:dyDescent="0.2">
      <c r="C111" s="140" t="s">
        <v>283</v>
      </c>
      <c r="D111" s="133"/>
      <c r="E111" s="133"/>
      <c r="F111" s="133"/>
      <c r="G111" s="133"/>
      <c r="H111" s="133"/>
      <c r="I111" s="133"/>
      <c r="J111" s="133"/>
      <c r="K111" s="133"/>
    </row>
    <row r="112" spans="3:11" hidden="1" x14ac:dyDescent="0.2">
      <c r="C112" s="147" t="s">
        <v>306</v>
      </c>
      <c r="D112" s="13"/>
      <c r="E112" s="13"/>
      <c r="F112" s="13"/>
      <c r="G112" s="13"/>
      <c r="H112" s="13"/>
      <c r="I112" s="135">
        <f>FA80</f>
        <v>0</v>
      </c>
      <c r="J112" s="13"/>
      <c r="K112" s="135">
        <f>DD80</f>
        <v>0</v>
      </c>
    </row>
    <row r="113" spans="1:11" hidden="1" x14ac:dyDescent="0.2">
      <c r="C113" s="147" t="s">
        <v>307</v>
      </c>
      <c r="D113" s="13"/>
      <c r="E113" s="13"/>
      <c r="F113" s="13"/>
      <c r="G113" s="13"/>
      <c r="H113" s="13"/>
      <c r="I113" s="135">
        <f>FB80</f>
        <v>0</v>
      </c>
      <c r="J113" s="13"/>
      <c r="K113" s="135">
        <f>DE80</f>
        <v>0</v>
      </c>
    </row>
    <row r="114" spans="1:11" hidden="1" x14ac:dyDescent="0.2">
      <c r="C114" s="149" t="s">
        <v>308</v>
      </c>
      <c r="D114" s="148"/>
      <c r="E114" s="148"/>
      <c r="F114" s="148"/>
      <c r="G114" s="148"/>
      <c r="H114" s="148"/>
      <c r="I114" s="150">
        <f>FC80</f>
        <v>0</v>
      </c>
      <c r="J114" s="148"/>
      <c r="K114" s="150">
        <f>DF80</f>
        <v>0</v>
      </c>
    </row>
    <row r="115" spans="1:11" hidden="1" x14ac:dyDescent="0.2">
      <c r="C115" s="151" t="s">
        <v>309</v>
      </c>
      <c r="D115" s="148"/>
      <c r="E115" s="148"/>
      <c r="F115" s="148"/>
      <c r="G115" s="148"/>
      <c r="H115" s="148"/>
      <c r="I115" s="150">
        <f>FD80</f>
        <v>0</v>
      </c>
      <c r="J115" s="148"/>
      <c r="K115" s="150">
        <f>DG80</f>
        <v>0</v>
      </c>
    </row>
    <row r="116" spans="1:11" hidden="1" x14ac:dyDescent="0.2">
      <c r="C116" s="151" t="s">
        <v>310</v>
      </c>
      <c r="D116" s="148"/>
      <c r="E116" s="148"/>
      <c r="F116" s="148"/>
      <c r="G116" s="148"/>
      <c r="H116" s="148"/>
      <c r="I116" s="150">
        <f>FE80</f>
        <v>0</v>
      </c>
      <c r="J116" s="148"/>
      <c r="K116" s="150">
        <f>DH80</f>
        <v>0</v>
      </c>
    </row>
    <row r="117" spans="1:11" hidden="1" x14ac:dyDescent="0.2">
      <c r="C117" s="153" t="s">
        <v>311</v>
      </c>
      <c r="D117" s="152"/>
      <c r="E117" s="152"/>
      <c r="F117" s="152"/>
      <c r="G117" s="152"/>
      <c r="H117" s="152"/>
      <c r="I117" s="154">
        <f>FF80</f>
        <v>0</v>
      </c>
      <c r="J117" s="152"/>
      <c r="K117" s="154">
        <f>DI80</f>
        <v>0</v>
      </c>
    </row>
    <row r="118" spans="1:11" hidden="1" x14ac:dyDescent="0.2">
      <c r="C118" s="155" t="s">
        <v>312</v>
      </c>
      <c r="D118" s="152"/>
      <c r="E118" s="152"/>
      <c r="F118" s="152"/>
      <c r="G118" s="152"/>
      <c r="H118" s="152"/>
      <c r="I118" s="154">
        <f>FG80</f>
        <v>0</v>
      </c>
      <c r="J118" s="152"/>
      <c r="K118" s="154">
        <f>DJ80</f>
        <v>0</v>
      </c>
    </row>
    <row r="119" spans="1:11" hidden="1" x14ac:dyDescent="0.2">
      <c r="C119" s="155" t="s">
        <v>313</v>
      </c>
      <c r="D119" s="152"/>
      <c r="E119" s="152"/>
      <c r="F119" s="152"/>
      <c r="G119" s="152"/>
      <c r="H119" s="152"/>
      <c r="I119" s="154">
        <f>FH80</f>
        <v>0</v>
      </c>
      <c r="J119" s="152"/>
      <c r="K119" s="154">
        <f>DK80</f>
        <v>0</v>
      </c>
    </row>
    <row r="120" spans="1:11" hidden="1" x14ac:dyDescent="0.2">
      <c r="C120" s="146" t="s">
        <v>85</v>
      </c>
      <c r="D120" s="13"/>
      <c r="E120" s="13"/>
      <c r="F120" s="13"/>
      <c r="G120" s="13"/>
      <c r="H120" s="13"/>
      <c r="I120" s="135">
        <f>FI80</f>
        <v>0</v>
      </c>
      <c r="J120" s="13"/>
      <c r="K120" s="135">
        <f>DL80</f>
        <v>0</v>
      </c>
    </row>
    <row r="121" spans="1:11" hidden="1" x14ac:dyDescent="0.2">
      <c r="C121" s="146" t="s">
        <v>91</v>
      </c>
      <c r="D121" s="13"/>
      <c r="E121" s="13"/>
      <c r="F121" s="13"/>
      <c r="G121" s="13"/>
      <c r="H121" s="13"/>
      <c r="I121" s="135">
        <f>FJ80</f>
        <v>0</v>
      </c>
      <c r="J121" s="13"/>
      <c r="K121" s="135">
        <f>DM80</f>
        <v>0</v>
      </c>
    </row>
    <row r="122" spans="1:11" x14ac:dyDescent="0.2">
      <c r="C122" s="138" t="s">
        <v>314</v>
      </c>
      <c r="D122" s="137"/>
      <c r="E122" s="137"/>
      <c r="F122" s="137"/>
      <c r="G122" s="137"/>
      <c r="H122" s="137"/>
      <c r="I122" s="139">
        <f>EW80+EY80</f>
        <v>3493</v>
      </c>
      <c r="J122" s="137"/>
      <c r="K122" s="139">
        <f>CZ80+DB80</f>
        <v>79354</v>
      </c>
    </row>
    <row r="124" spans="1:11" x14ac:dyDescent="0.2">
      <c r="A124" s="156"/>
      <c r="B124" s="156"/>
      <c r="C124" s="156" t="s">
        <v>93</v>
      </c>
      <c r="D124" s="156"/>
      <c r="E124" s="156"/>
      <c r="F124" s="156"/>
      <c r="G124" s="156"/>
      <c r="H124" s="156"/>
      <c r="I124" s="157">
        <f>FW80</f>
        <v>16406</v>
      </c>
      <c r="J124" s="156"/>
      <c r="K124" s="157">
        <f>DZ80</f>
        <v>116807</v>
      </c>
    </row>
    <row r="125" spans="1:11" x14ac:dyDescent="0.2">
      <c r="A125" s="156"/>
      <c r="B125" s="156"/>
      <c r="C125" s="156" t="s">
        <v>315</v>
      </c>
      <c r="D125" s="156"/>
      <c r="E125" s="156"/>
      <c r="F125" s="156"/>
      <c r="G125" s="156"/>
      <c r="H125" s="156"/>
      <c r="I125" s="157">
        <f>FK80</f>
        <v>3004</v>
      </c>
      <c r="J125" s="156"/>
      <c r="K125" s="157">
        <f>DN80*0.75</f>
        <v>47985.75</v>
      </c>
    </row>
    <row r="126" spans="1:11" x14ac:dyDescent="0.2">
      <c r="A126" s="156"/>
      <c r="B126" s="156"/>
      <c r="C126" s="156" t="s">
        <v>316</v>
      </c>
      <c r="D126" s="156"/>
      <c r="E126" s="156"/>
      <c r="F126" s="156"/>
      <c r="G126" s="156"/>
      <c r="H126" s="156"/>
      <c r="I126" s="157">
        <f>FL80</f>
        <v>1643</v>
      </c>
      <c r="J126" s="156"/>
      <c r="K126" s="157">
        <f>DO80*0.75</f>
        <v>23599.5</v>
      </c>
    </row>
    <row r="128" spans="1:11" x14ac:dyDescent="0.2">
      <c r="C128" s="25" t="s">
        <v>317</v>
      </c>
      <c r="D128" s="25"/>
      <c r="E128" s="25"/>
      <c r="F128" s="25"/>
      <c r="G128" s="25"/>
      <c r="H128" s="25"/>
      <c r="I128" s="158">
        <f>FM80</f>
        <v>34537</v>
      </c>
      <c r="J128" s="25"/>
      <c r="K128" s="158">
        <f>'1.Лок.смета.и.Акт'!K128</f>
        <v>297326.55000000005</v>
      </c>
    </row>
    <row r="129" spans="3:11" x14ac:dyDescent="0.2">
      <c r="C129" s="136" t="s">
        <v>318</v>
      </c>
      <c r="D129" s="133"/>
      <c r="E129" s="133"/>
      <c r="F129" s="133"/>
      <c r="G129" s="133"/>
      <c r="H129" s="133"/>
      <c r="I129" s="133"/>
      <c r="J129" s="133"/>
      <c r="K129" s="133"/>
    </row>
    <row r="130" spans="3:11" x14ac:dyDescent="0.2">
      <c r="C130" s="146" t="s">
        <v>319</v>
      </c>
      <c r="D130" s="13"/>
      <c r="E130" s="13"/>
      <c r="F130" s="13"/>
      <c r="G130" s="13"/>
      <c r="H130" s="13"/>
      <c r="I130" s="135">
        <f>FN80</f>
        <v>34537</v>
      </c>
      <c r="J130" s="13"/>
      <c r="K130" s="135">
        <f>K128</f>
        <v>297326.55000000005</v>
      </c>
    </row>
    <row r="131" spans="3:11" hidden="1" x14ac:dyDescent="0.2">
      <c r="C131" s="146" t="s">
        <v>320</v>
      </c>
      <c r="D131" s="13"/>
      <c r="E131" s="13"/>
      <c r="F131" s="13"/>
      <c r="G131" s="13"/>
      <c r="H131" s="13"/>
      <c r="I131" s="135">
        <f>FO80</f>
        <v>0</v>
      </c>
      <c r="J131" s="13"/>
      <c r="K131" s="135">
        <f>DR80</f>
        <v>0</v>
      </c>
    </row>
    <row r="132" spans="3:11" hidden="1" x14ac:dyDescent="0.2">
      <c r="C132" s="159" t="s">
        <v>321</v>
      </c>
      <c r="D132" s="152"/>
      <c r="E132" s="152"/>
      <c r="F132" s="152"/>
      <c r="G132" s="152"/>
      <c r="H132" s="152"/>
      <c r="I132" s="154">
        <f>FP80</f>
        <v>0</v>
      </c>
      <c r="J132" s="152"/>
      <c r="K132" s="154">
        <f>DS80</f>
        <v>0</v>
      </c>
    </row>
    <row r="133" spans="3:11" hidden="1" x14ac:dyDescent="0.2">
      <c r="C133" s="146" t="s">
        <v>80</v>
      </c>
      <c r="D133" s="13"/>
      <c r="E133" s="13"/>
      <c r="F133" s="13"/>
      <c r="G133" s="13"/>
      <c r="H133" s="13"/>
      <c r="I133" s="135">
        <f>FQ80</f>
        <v>0</v>
      </c>
      <c r="J133" s="13"/>
      <c r="K133" s="135">
        <f>DT80</f>
        <v>0</v>
      </c>
    </row>
    <row r="135" spans="3:11" x14ac:dyDescent="0.2">
      <c r="C135" s="13" t="s">
        <v>322</v>
      </c>
      <c r="D135" s="13"/>
      <c r="E135" s="13"/>
      <c r="F135" s="13"/>
      <c r="G135" s="13"/>
      <c r="H135" s="13"/>
      <c r="I135" s="135">
        <f>FR80</f>
        <v>34537</v>
      </c>
      <c r="J135" s="13"/>
      <c r="K135" s="135">
        <f>K130</f>
        <v>297326.55000000005</v>
      </c>
    </row>
    <row r="136" spans="3:11" x14ac:dyDescent="0.2">
      <c r="C136" s="13" t="s">
        <v>323</v>
      </c>
      <c r="D136" s="13"/>
      <c r="E136" s="13"/>
      <c r="F136" s="13"/>
      <c r="G136" s="13"/>
      <c r="H136" s="13"/>
      <c r="I136" s="13"/>
      <c r="J136" s="13"/>
      <c r="K136" s="13"/>
    </row>
    <row r="137" spans="3:11" x14ac:dyDescent="0.2">
      <c r="C137" s="13" t="s">
        <v>324</v>
      </c>
      <c r="D137" s="13"/>
      <c r="E137" s="24">
        <v>0</v>
      </c>
      <c r="F137" s="160" t="s">
        <v>272</v>
      </c>
      <c r="G137" s="13"/>
      <c r="H137" s="13"/>
      <c r="I137" s="135">
        <f>ROUND(I135*E137/100,0)</f>
        <v>0</v>
      </c>
      <c r="J137" s="13"/>
      <c r="K137" s="135">
        <f>ROUND(K135*E137/100,0)</f>
        <v>0</v>
      </c>
    </row>
    <row r="138" spans="3:11" x14ac:dyDescent="0.2">
      <c r="C138" s="13" t="s">
        <v>325</v>
      </c>
      <c r="D138" s="13"/>
      <c r="E138" s="13"/>
      <c r="F138" s="13"/>
      <c r="G138" s="13"/>
      <c r="H138" s="13"/>
      <c r="I138" s="135">
        <f>I137+I135</f>
        <v>34537</v>
      </c>
      <c r="J138" s="13"/>
      <c r="K138" s="135">
        <f>'1.Лок.смета.и.Акт'!K138</f>
        <v>297327</v>
      </c>
    </row>
    <row r="140" spans="3:11" x14ac:dyDescent="0.2">
      <c r="C140" s="25" t="s">
        <v>326</v>
      </c>
      <c r="D140" s="25"/>
      <c r="E140" s="25"/>
      <c r="F140" s="25"/>
      <c r="G140" s="25"/>
      <c r="H140" s="25"/>
      <c r="I140" s="158">
        <f>I138+FP80+FQ80</f>
        <v>34537</v>
      </c>
      <c r="J140" s="25"/>
      <c r="K140" s="158">
        <f>K138+DS80+DT80</f>
        <v>297327</v>
      </c>
    </row>
    <row r="141" spans="3:11" x14ac:dyDescent="0.2">
      <c r="C141" s="13" t="s">
        <v>327</v>
      </c>
      <c r="D141" s="13"/>
      <c r="E141" s="24">
        <v>20</v>
      </c>
      <c r="F141" s="160" t="s">
        <v>272</v>
      </c>
      <c r="G141" s="13"/>
      <c r="H141" s="13"/>
      <c r="I141" s="13"/>
      <c r="J141" s="13"/>
      <c r="K141" s="134">
        <f>ROUND(K140*E141/100,2)</f>
        <v>59465.4</v>
      </c>
    </row>
    <row r="142" spans="3:11" x14ac:dyDescent="0.2">
      <c r="C142" s="25" t="s">
        <v>328</v>
      </c>
      <c r="D142" s="25"/>
      <c r="E142" s="25"/>
      <c r="F142" s="25"/>
      <c r="G142" s="25"/>
      <c r="H142" s="25"/>
      <c r="I142" s="25"/>
      <c r="J142" s="25"/>
      <c r="K142" s="161">
        <f>K141+K140</f>
        <v>356792.4</v>
      </c>
    </row>
    <row r="143" spans="3:11" hidden="1" outlineLevel="1" x14ac:dyDescent="0.2"/>
    <row r="144" spans="3:11" hidden="1" outlineLevel="1" x14ac:dyDescent="0.2"/>
    <row r="145" spans="1:255" hidden="1" outlineLevel="1" x14ac:dyDescent="0.2">
      <c r="A145" s="162" t="s">
        <v>329</v>
      </c>
      <c r="B145" s="162"/>
      <c r="C145" s="367"/>
      <c r="D145" s="367"/>
      <c r="E145" s="367"/>
      <c r="F145" s="367"/>
      <c r="G145" s="163"/>
      <c r="H145" s="163"/>
      <c r="I145" s="367"/>
      <c r="J145" s="367"/>
      <c r="BY145" s="164">
        <f>C145</f>
        <v>0</v>
      </c>
      <c r="BZ145" s="164">
        <f>I145</f>
        <v>0</v>
      </c>
      <c r="IU145" s="23"/>
    </row>
    <row r="146" spans="1:255" s="166" customFormat="1" ht="11.25" hidden="1" outlineLevel="1" x14ac:dyDescent="0.2">
      <c r="A146" s="165"/>
      <c r="B146" s="165"/>
      <c r="C146" s="411" t="s">
        <v>330</v>
      </c>
      <c r="D146" s="411"/>
      <c r="E146" s="411"/>
      <c r="F146" s="411"/>
      <c r="G146" s="411"/>
      <c r="H146" s="411"/>
      <c r="I146" s="411" t="s">
        <v>331</v>
      </c>
      <c r="J146" s="411"/>
    </row>
    <row r="147" spans="1:255" hidden="1" outlineLevel="1" x14ac:dyDescent="0.2">
      <c r="A147" s="18"/>
      <c r="B147" s="18"/>
      <c r="C147" s="18"/>
      <c r="D147" s="18"/>
      <c r="E147" s="18"/>
      <c r="F147" s="18"/>
      <c r="G147" s="11" t="s">
        <v>332</v>
      </c>
      <c r="H147" s="18"/>
      <c r="I147" s="18"/>
      <c r="J147" s="18"/>
    </row>
    <row r="148" spans="1:255" hidden="1" outlineLevel="1" x14ac:dyDescent="0.2">
      <c r="A148" s="162" t="s">
        <v>333</v>
      </c>
      <c r="B148" s="162"/>
      <c r="C148" s="367"/>
      <c r="D148" s="367"/>
      <c r="E148" s="367"/>
      <c r="F148" s="367"/>
      <c r="G148" s="163"/>
      <c r="H148" s="163"/>
      <c r="I148" s="367"/>
      <c r="J148" s="367"/>
      <c r="BY148" s="164">
        <f>C148</f>
        <v>0</v>
      </c>
      <c r="BZ148" s="164">
        <f>I148</f>
        <v>0</v>
      </c>
      <c r="IU148" s="23"/>
    </row>
    <row r="149" spans="1:255" s="166" customFormat="1" ht="11.25" hidden="1" outlineLevel="1" x14ac:dyDescent="0.2">
      <c r="A149" s="165"/>
      <c r="B149" s="165"/>
      <c r="C149" s="411" t="s">
        <v>330</v>
      </c>
      <c r="D149" s="411"/>
      <c r="E149" s="411"/>
      <c r="F149" s="411"/>
      <c r="G149" s="411"/>
      <c r="H149" s="411"/>
      <c r="I149" s="411" t="s">
        <v>331</v>
      </c>
      <c r="J149" s="411"/>
    </row>
    <row r="150" spans="1:255" hidden="1" outlineLevel="1" x14ac:dyDescent="0.2">
      <c r="A150" s="18"/>
      <c r="B150" s="18"/>
      <c r="C150" s="18"/>
      <c r="D150" s="18"/>
      <c r="E150" s="18"/>
      <c r="F150" s="18"/>
      <c r="G150" s="11" t="s">
        <v>332</v>
      </c>
      <c r="H150" s="18"/>
      <c r="I150" s="18"/>
      <c r="J150" s="18"/>
    </row>
    <row r="151" spans="1:255" collapsed="1" x14ac:dyDescent="0.2"/>
    <row r="152" spans="1:255" outlineLevel="1" x14ac:dyDescent="0.2"/>
    <row r="153" spans="1:255" outlineLevel="1" x14ac:dyDescent="0.2"/>
    <row r="154" spans="1:255" hidden="1" outlineLevel="1" x14ac:dyDescent="0.2">
      <c r="A154" s="162" t="s">
        <v>334</v>
      </c>
      <c r="B154" s="162"/>
      <c r="C154" s="367" t="s">
        <v>403</v>
      </c>
      <c r="D154" s="367"/>
      <c r="E154" s="367"/>
      <c r="F154" s="367"/>
      <c r="G154" s="163"/>
      <c r="H154" s="163"/>
      <c r="I154" s="367" t="s">
        <v>7</v>
      </c>
      <c r="J154" s="367"/>
      <c r="BY154" s="164" t="str">
        <f>C154</f>
        <v xml:space="preserve"> Главный инженер сметчик сметно-расчетной службы ООО "ОДСК"</v>
      </c>
      <c r="BZ154" s="164" t="str">
        <f>I154</f>
        <v>Кузнецова У. И.</v>
      </c>
      <c r="IU154" s="23"/>
    </row>
    <row r="155" spans="1:255" s="166" customFormat="1" ht="11.25" hidden="1" outlineLevel="1" x14ac:dyDescent="0.2">
      <c r="A155" s="165"/>
      <c r="B155" s="165"/>
      <c r="C155" s="411" t="s">
        <v>330</v>
      </c>
      <c r="D155" s="411"/>
      <c r="E155" s="411"/>
      <c r="F155" s="411"/>
      <c r="G155" s="411"/>
      <c r="H155" s="411"/>
      <c r="I155" s="411" t="s">
        <v>331</v>
      </c>
      <c r="J155" s="411"/>
    </row>
    <row r="156" spans="1:255" hidden="1" outlineLevel="1" x14ac:dyDescent="0.2">
      <c r="A156" s="18"/>
      <c r="B156" s="18"/>
      <c r="C156" s="18"/>
      <c r="D156" s="18"/>
      <c r="E156" s="18"/>
      <c r="F156" s="18"/>
      <c r="G156" s="11" t="s">
        <v>332</v>
      </c>
      <c r="H156" s="18"/>
      <c r="I156" s="18"/>
      <c r="J156" s="18"/>
    </row>
    <row r="157" spans="1:255" hidden="1" outlineLevel="1" x14ac:dyDescent="0.2">
      <c r="A157" s="162" t="s">
        <v>335</v>
      </c>
      <c r="B157" s="162"/>
      <c r="C157" s="367" t="s">
        <v>343</v>
      </c>
      <c r="D157" s="367"/>
      <c r="E157" s="367"/>
      <c r="F157" s="367"/>
      <c r="G157" s="163"/>
      <c r="H157" s="163"/>
      <c r="I157" s="367" t="s">
        <v>337</v>
      </c>
      <c r="J157" s="367"/>
      <c r="BY157" s="164" t="str">
        <f>C157</f>
        <v>Руководитель сметно-расчетной службы ООО "ОДСК"</v>
      </c>
      <c r="BZ157" s="164" t="str">
        <f>I157</f>
        <v>Артамонова Ю.А.</v>
      </c>
      <c r="IU157" s="23"/>
    </row>
    <row r="158" spans="1:255" s="166" customFormat="1" ht="11.25" hidden="1" outlineLevel="1" x14ac:dyDescent="0.2">
      <c r="A158" s="165"/>
      <c r="B158" s="165"/>
      <c r="C158" s="411" t="s">
        <v>330</v>
      </c>
      <c r="D158" s="411"/>
      <c r="E158" s="411"/>
      <c r="F158" s="411"/>
      <c r="G158" s="411"/>
      <c r="H158" s="411"/>
      <c r="I158" s="411" t="s">
        <v>331</v>
      </c>
      <c r="J158" s="411"/>
    </row>
    <row r="159" spans="1:255" hidden="1" outlineLevel="1" x14ac:dyDescent="0.2">
      <c r="A159" s="18"/>
      <c r="B159" s="18"/>
      <c r="C159" s="18"/>
      <c r="D159" s="18"/>
      <c r="E159" s="18"/>
      <c r="F159" s="18"/>
      <c r="G159" s="11" t="s">
        <v>332</v>
      </c>
      <c r="H159" s="18"/>
      <c r="I159" s="18"/>
      <c r="J159" s="18"/>
    </row>
    <row r="160" spans="1:255" hidden="1" outlineLevel="1" x14ac:dyDescent="0.2">
      <c r="A160" s="162" t="s">
        <v>221</v>
      </c>
      <c r="B160" s="162"/>
      <c r="C160" s="367" t="s">
        <v>344</v>
      </c>
      <c r="D160" s="367"/>
      <c r="E160" s="367"/>
      <c r="F160" s="367"/>
      <c r="G160" s="163"/>
      <c r="H160" s="163"/>
      <c r="I160" s="367" t="s">
        <v>345</v>
      </c>
      <c r="J160" s="367"/>
      <c r="BY160" s="164" t="str">
        <f>C160</f>
        <v>Руководитель ПТО ООО "ОСУ-2"</v>
      </c>
      <c r="BZ160" s="164" t="str">
        <f>I160</f>
        <v>Когтев В. И.</v>
      </c>
      <c r="IU160" s="23"/>
    </row>
    <row r="161" spans="1:10" s="166" customFormat="1" ht="11.25" hidden="1" outlineLevel="1" x14ac:dyDescent="0.2">
      <c r="A161" s="165"/>
      <c r="B161" s="165"/>
      <c r="C161" s="411" t="s">
        <v>330</v>
      </c>
      <c r="D161" s="411"/>
      <c r="E161" s="411"/>
      <c r="F161" s="411"/>
      <c r="G161" s="411"/>
      <c r="H161" s="411"/>
      <c r="I161" s="411" t="s">
        <v>331</v>
      </c>
      <c r="J161" s="411"/>
    </row>
    <row r="162" spans="1:10" hidden="1" outlineLevel="1" x14ac:dyDescent="0.2">
      <c r="A162" s="18"/>
      <c r="B162" s="18"/>
      <c r="C162" s="18"/>
      <c r="D162" s="18"/>
      <c r="E162" s="18"/>
      <c r="F162" s="18"/>
      <c r="G162" s="11" t="s">
        <v>332</v>
      </c>
      <c r="H162" s="18"/>
      <c r="I162" s="18"/>
      <c r="J162" s="18"/>
    </row>
    <row r="163" spans="1:10" collapsed="1" x14ac:dyDescent="0.2"/>
  </sheetData>
  <mergeCells count="85">
    <mergeCell ref="C158:H158"/>
    <mergeCell ref="I158:J158"/>
    <mergeCell ref="C160:F160"/>
    <mergeCell ref="I160:J160"/>
    <mergeCell ref="C161:H161"/>
    <mergeCell ref="I161:J161"/>
    <mergeCell ref="C154:F154"/>
    <mergeCell ref="I154:J154"/>
    <mergeCell ref="C155:H155"/>
    <mergeCell ref="I155:J155"/>
    <mergeCell ref="C157:F157"/>
    <mergeCell ref="I157:J157"/>
    <mergeCell ref="C146:H146"/>
    <mergeCell ref="I146:J146"/>
    <mergeCell ref="C148:F148"/>
    <mergeCell ref="I148:J148"/>
    <mergeCell ref="C149:H149"/>
    <mergeCell ref="I149:J149"/>
    <mergeCell ref="H78:I78"/>
    <mergeCell ref="J78:K78"/>
    <mergeCell ref="H79:I79"/>
    <mergeCell ref="J79:K79"/>
    <mergeCell ref="C145:F145"/>
    <mergeCell ref="I145:J145"/>
    <mergeCell ref="H62:I62"/>
    <mergeCell ref="J62:K62"/>
    <mergeCell ref="H70:I70"/>
    <mergeCell ref="J70:K70"/>
    <mergeCell ref="H71:I71"/>
    <mergeCell ref="J71:K71"/>
    <mergeCell ref="H61:I61"/>
    <mergeCell ref="J61:K61"/>
    <mergeCell ref="F42:F45"/>
    <mergeCell ref="G42:G45"/>
    <mergeCell ref="H42:H45"/>
    <mergeCell ref="I42:I45"/>
    <mergeCell ref="J42:J45"/>
    <mergeCell ref="K42:K45"/>
    <mergeCell ref="C48:K48"/>
    <mergeCell ref="H56:I56"/>
    <mergeCell ref="J56:K56"/>
    <mergeCell ref="H57:I57"/>
    <mergeCell ref="J57:K57"/>
    <mergeCell ref="C30:K30"/>
    <mergeCell ref="C31:K31"/>
    <mergeCell ref="A33:K33"/>
    <mergeCell ref="A34:K34"/>
    <mergeCell ref="C35:K35"/>
    <mergeCell ref="A42:A45"/>
    <mergeCell ref="B42:B45"/>
    <mergeCell ref="C42:C45"/>
    <mergeCell ref="D42:D45"/>
    <mergeCell ref="E42:E45"/>
    <mergeCell ref="C29:K29"/>
    <mergeCell ref="G14:H14"/>
    <mergeCell ref="J14:K14"/>
    <mergeCell ref="J15:K15"/>
    <mergeCell ref="J16:K16"/>
    <mergeCell ref="G18:G19"/>
    <mergeCell ref="H18:H19"/>
    <mergeCell ref="I18:J18"/>
    <mergeCell ref="C20:F20"/>
    <mergeCell ref="C21:F21"/>
    <mergeCell ref="C22:F22"/>
    <mergeCell ref="C23:F23"/>
    <mergeCell ref="E26:F26"/>
    <mergeCell ref="C11:G11"/>
    <mergeCell ref="J11:K11"/>
    <mergeCell ref="C12:G12"/>
    <mergeCell ref="J12:K12"/>
    <mergeCell ref="C13:G13"/>
    <mergeCell ref="J13:K13"/>
    <mergeCell ref="C8:G8"/>
    <mergeCell ref="J8:K8"/>
    <mergeCell ref="C9:G9"/>
    <mergeCell ref="J9:K9"/>
    <mergeCell ref="C10:G10"/>
    <mergeCell ref="J10:K10"/>
    <mergeCell ref="C7:G7"/>
    <mergeCell ref="J7:K7"/>
    <mergeCell ref="H2:K2"/>
    <mergeCell ref="H3:K3"/>
    <mergeCell ref="H4:K4"/>
    <mergeCell ref="J5:K5"/>
    <mergeCell ref="J6:K6"/>
  </mergeCells>
  <printOptions horizontalCentered="1"/>
  <pageMargins left="0.39370078740157499" right="0.39370078740157499" top="0.78740157480314998" bottom="0.39370078740157499" header="0" footer="0"/>
  <pageSetup paperSize="9" orientation="landscape" r:id="rId1"/>
  <headerFooter>
    <oddHeader>&amp;CСтраница &amp;P из &amp;N</oddHeader>
    <oddFooter>&amp;R&amp;P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0"/>
  <sheetViews>
    <sheetView workbookViewId="0"/>
  </sheetViews>
  <sheetFormatPr defaultRowHeight="12.75" x14ac:dyDescent="0.2"/>
  <sheetData>
    <row r="1" spans="1:255" x14ac:dyDescent="0.2">
      <c r="B1" t="s">
        <v>199</v>
      </c>
    </row>
    <row r="3" spans="1:255" x14ac:dyDescent="0.2">
      <c r="A3">
        <v>3</v>
      </c>
      <c r="B3" t="s">
        <v>200</v>
      </c>
    </row>
    <row r="4" spans="1:255" x14ac:dyDescent="0.2">
      <c r="A4">
        <v>2</v>
      </c>
      <c r="B4" t="s">
        <v>201</v>
      </c>
    </row>
    <row r="5" spans="1:255" x14ac:dyDescent="0.2">
      <c r="A5">
        <v>0</v>
      </c>
      <c r="B5" t="s">
        <v>202</v>
      </c>
    </row>
    <row r="6" spans="1:255" x14ac:dyDescent="0.2">
      <c r="A6">
        <v>2</v>
      </c>
      <c r="B6" t="s">
        <v>203</v>
      </c>
    </row>
    <row r="7" spans="1:255" x14ac:dyDescent="0.2">
      <c r="A7">
        <v>0</v>
      </c>
      <c r="B7" t="s">
        <v>204</v>
      </c>
    </row>
    <row r="8" spans="1:255" x14ac:dyDescent="0.2">
      <c r="A8">
        <v>2</v>
      </c>
      <c r="B8" t="s">
        <v>205</v>
      </c>
    </row>
    <row r="9" spans="1:255" x14ac:dyDescent="0.2">
      <c r="A9">
        <v>0</v>
      </c>
      <c r="B9" t="s">
        <v>206</v>
      </c>
    </row>
    <row r="13" spans="1:255" x14ac:dyDescent="0.2">
      <c r="A13">
        <v>3</v>
      </c>
      <c r="B13" t="s">
        <v>266</v>
      </c>
      <c r="D13" t="s">
        <v>267</v>
      </c>
      <c r="F13" t="s">
        <v>268</v>
      </c>
    </row>
    <row r="14" spans="1:255" x14ac:dyDescent="0.2">
      <c r="A14">
        <v>513</v>
      </c>
      <c r="B14" t="s">
        <v>281</v>
      </c>
      <c r="D14" t="s">
        <v>267</v>
      </c>
      <c r="F14" t="s">
        <v>268</v>
      </c>
      <c r="AY14">
        <f>SUM('2.Лок.смета.и.Акт в ЕР'!AS47:'2.Лок.смета.и.Акт в ЕР'!AS79)</f>
        <v>0</v>
      </c>
      <c r="AZ14">
        <f>SUM('2.Лок.смета.и.Акт в ЕР'!AT47:'2.Лок.смета.и.Акт в ЕР'!AT79)</f>
        <v>0</v>
      </c>
      <c r="BA14">
        <f>SUM('2.Лок.смета.и.Акт в ЕР'!AU47:'2.Лок.смета.и.Акт в ЕР'!AU79)</f>
        <v>0</v>
      </c>
      <c r="BB14">
        <f>SUM('2.Лок.смета.и.Акт в ЕР'!AV47:'2.Лок.смета.и.Акт в ЕР'!AV79)</f>
        <v>0</v>
      </c>
      <c r="BC14">
        <f>SUM('2.Лок.смета.и.Акт в ЕР'!AW47:'2.Лок.смета.и.Акт в ЕР'!AW79)</f>
        <v>0</v>
      </c>
      <c r="BD14">
        <f>SUM('2.Лок.смета.и.Акт в ЕР'!AX47:'2.Лок.смета.и.Акт в ЕР'!AX79)</f>
        <v>0</v>
      </c>
      <c r="CW14">
        <f>Source!DM34</f>
        <v>278.18263499999995</v>
      </c>
      <c r="CX14">
        <f>Source!DN34</f>
        <v>95.796950999999993</v>
      </c>
      <c r="CY14">
        <f>Source!DG34</f>
        <v>244662</v>
      </c>
      <c r="CZ14">
        <f>Source!DK34</f>
        <v>55455</v>
      </c>
      <c r="DA14">
        <f>Source!DI34</f>
        <v>189207</v>
      </c>
      <c r="DB14">
        <f>Source!DJ34</f>
        <v>23899</v>
      </c>
      <c r="DC14">
        <f>Source!DH34</f>
        <v>0</v>
      </c>
      <c r="DD14">
        <f>Source!EG34</f>
        <v>0</v>
      </c>
      <c r="DE14">
        <f>Source!EN34</f>
        <v>0</v>
      </c>
      <c r="DF14">
        <f>Source!EO34</f>
        <v>0</v>
      </c>
      <c r="DG14">
        <f>Source!EP34</f>
        <v>0</v>
      </c>
      <c r="DH14">
        <f>Source!EQ34</f>
        <v>0</v>
      </c>
      <c r="DI14">
        <f>Source!EH34</f>
        <v>0</v>
      </c>
      <c r="DJ14">
        <f>Source!EI34</f>
        <v>0</v>
      </c>
      <c r="DK14">
        <f>Source!ER34</f>
        <v>0</v>
      </c>
      <c r="DL14">
        <f>Source!DL34</f>
        <v>0</v>
      </c>
      <c r="DM14">
        <f>Source!DO34</f>
        <v>0</v>
      </c>
      <c r="DN14">
        <f>Source!DP34</f>
        <v>63981</v>
      </c>
      <c r="DO14">
        <f>Source!DQ34</f>
        <v>31466</v>
      </c>
      <c r="DP14">
        <f>Source!EJ34</f>
        <v>340109</v>
      </c>
      <c r="DQ14">
        <f>Source!EK34</f>
        <v>340109</v>
      </c>
      <c r="DR14">
        <f>Source!EL34</f>
        <v>0</v>
      </c>
      <c r="DS14">
        <f>Source!EH34</f>
        <v>0</v>
      </c>
      <c r="DT14">
        <f>Source!EM34</f>
        <v>0</v>
      </c>
      <c r="DU14">
        <f>Source!EK34+Source!EL34</f>
        <v>340109</v>
      </c>
      <c r="DW14">
        <f>Source!ES34</f>
        <v>0</v>
      </c>
      <c r="DX14">
        <f>Source!ET34</f>
        <v>0</v>
      </c>
      <c r="DY14">
        <f>Source!EU34</f>
        <v>0</v>
      </c>
      <c r="DZ14">
        <f>Source!EV34</f>
        <v>116807</v>
      </c>
      <c r="ET14">
        <f>Source!DM34</f>
        <v>278.18263499999995</v>
      </c>
      <c r="EU14">
        <f>Source!DN34</f>
        <v>95.796950999999993</v>
      </c>
      <c r="EV14">
        <f>SUM('2.Лок.смета.и.Акт в ЕР'!GJ47:'2.Лок.смета.и.Акт в ЕР'!GJ79)</f>
        <v>29890</v>
      </c>
      <c r="EW14">
        <f>SUM('2.Лок.смета.и.Акт в ЕР'!GK47:'2.Лок.смета.и.Акт в ЕР'!GK79)</f>
        <v>2189</v>
      </c>
      <c r="EX14">
        <f>SUM('2.Лок.смета.и.Акт в ЕР'!GL47:'2.Лок.смета.и.Акт в ЕР'!GL79)</f>
        <v>27701</v>
      </c>
      <c r="EY14">
        <f>SUM('2.Лок.смета.и.Акт в ЕР'!GM47:'2.Лок.смета.и.Акт в ЕР'!GM79)</f>
        <v>1304</v>
      </c>
      <c r="EZ14">
        <f>SUM('2.Лок.смета.и.Акт в ЕР'!GN47:'2.Лок.смета.и.Акт в ЕР'!GN79)</f>
        <v>0</v>
      </c>
      <c r="FA14">
        <f>SUM('2.Лок.смета.и.Акт в ЕР'!GO47:'2.Лок.смета.и.Акт в ЕР'!GO79)</f>
        <v>0</v>
      </c>
      <c r="FB14">
        <f>SUM('2.Лок.смета.и.Акт в ЕР'!GP47:'2.Лок.смета.и.Акт в ЕР'!GP79)</f>
        <v>0</v>
      </c>
      <c r="FC14">
        <f>SUM('2.Лок.смета.и.Акт в ЕР'!GQ47:'2.Лок.смета.и.Акт в ЕР'!GQ79)</f>
        <v>0</v>
      </c>
      <c r="FD14">
        <f>SUM('2.Лок.смета.и.Акт в ЕР'!GR47:'2.Лок.смета.и.Акт в ЕР'!GR79)</f>
        <v>0</v>
      </c>
      <c r="FE14">
        <f>SUM('2.Лок.смета.и.Акт в ЕР'!GS47:'2.Лок.смета.и.Акт в ЕР'!GS79)</f>
        <v>0</v>
      </c>
      <c r="FF14">
        <f>SUM('2.Лок.смета.и.Акт в ЕР'!GT47:'2.Лок.смета.и.Акт в ЕР'!GT79)</f>
        <v>0</v>
      </c>
      <c r="FG14">
        <f>SUM('2.Лок.смета.и.Акт в ЕР'!GU47:'2.Лок.смета.и.Акт в ЕР'!GU79)</f>
        <v>0</v>
      </c>
      <c r="FH14">
        <f>SUM('2.Лок.смета.и.Акт в ЕР'!GV47:'2.Лок.смета.и.Акт в ЕР'!GV79)</f>
        <v>0</v>
      </c>
      <c r="FI14">
        <f>SUM('2.Лок.смета.и.Акт в ЕР'!GW47:'2.Лок.смета.и.Акт в ЕР'!GW79)</f>
        <v>0</v>
      </c>
      <c r="FJ14">
        <f>SUM('2.Лок.смета.и.Акт в ЕР'!GX47:'2.Лок.смета.и.Акт в ЕР'!GX79)</f>
        <v>0</v>
      </c>
      <c r="FK14">
        <f>SUM('2.Лок.смета.и.Акт в ЕР'!GY47:'2.Лок.смета.и.Акт в ЕР'!GY79)</f>
        <v>3004</v>
      </c>
      <c r="FL14">
        <f>SUM('2.Лок.смета.и.Акт в ЕР'!GZ47:'2.Лок.смета.и.Акт в ЕР'!GZ79)</f>
        <v>1643</v>
      </c>
      <c r="FM14">
        <f>SUM('2.Лок.смета.и.Акт в ЕР'!HA47:'2.Лок.смета.и.Акт в ЕР'!HA79)</f>
        <v>34537</v>
      </c>
      <c r="FN14">
        <f>SUM('2.Лок.смета.и.Акт в ЕР'!HB47:'2.Лок.смета.и.Акт в ЕР'!HB79)</f>
        <v>34537</v>
      </c>
      <c r="FO14">
        <f>SUM('2.Лок.смета.и.Акт в ЕР'!HC47:'2.Лок.смета.и.Акт в ЕР'!HC79)</f>
        <v>0</v>
      </c>
      <c r="FP14">
        <f>SUM('2.Лок.смета.и.Акт в ЕР'!HD47:'2.Лок.смета.и.Акт в ЕР'!HD79)</f>
        <v>0</v>
      </c>
      <c r="FQ14">
        <f>SUM('2.Лок.смета.и.Акт в ЕР'!HE47:'2.Лок.смета.и.Акт в ЕР'!HE79)</f>
        <v>0</v>
      </c>
      <c r="FR14">
        <f>'2.Лок.смета.и.Акт в ЕР'!FN80+'2.Лок.смета.и.Акт в ЕР'!FO80</f>
        <v>34537</v>
      </c>
      <c r="FS14">
        <f>SUM('2.Лок.смета.и.Акт в ЕР'!HG47:'2.Лок.смета.и.Акт в ЕР'!HG79)</f>
        <v>0</v>
      </c>
      <c r="FT14">
        <f>SUM('2.Лок.смета.и.Акт в ЕР'!HH47:'2.Лок.смета.и.Акт в ЕР'!HH79)</f>
        <v>0</v>
      </c>
      <c r="FU14">
        <f>SUM('2.Лок.смета.и.Акт в ЕР'!HI47:'2.Лок.смета.и.Акт в ЕР'!HI79)</f>
        <v>0</v>
      </c>
      <c r="FV14">
        <f>SUM('2.Лок.смета.и.Акт в ЕР'!HJ47:'2.Лок.смета.и.Акт в ЕР'!HJ79)</f>
        <v>0</v>
      </c>
      <c r="FW14">
        <f>SUM('2.Лок.смета.и.Акт в ЕР'!HK47:'2.Лок.смета.и.Акт в ЕР'!HK79)</f>
        <v>16406</v>
      </c>
      <c r="FX14">
        <f>SUMIF('2.Лок.смета.и.Акт в ЕР'!CV47:'2.Лок.смета.и.Акт в ЕР'!CV79,1,'2.Лок.смета.и.Акт в ЕР'!GK47:'2.Лок.смета.и.Акт в ЕР'!GK79)</f>
        <v>2189</v>
      </c>
      <c r="FY14">
        <f>SUMIF('2.Лок.смета.и.Акт в ЕР'!CV47:'2.Лок.смета.и.Акт в ЕР'!CV79,2,'2.Лок.смета.и.Акт в ЕР'!GK47:'2.Лок.смета.и.Акт в ЕР'!GK79)</f>
        <v>0</v>
      </c>
      <c r="FZ14">
        <f>SUMIF('2.Лок.смета.и.Акт в ЕР'!CV47:'2.Лок.смета.и.Акт в ЕР'!CV79,5,'2.Лок.смета.и.Акт в ЕР'!GK47:'2.Лок.смета.и.Акт в ЕР'!GK79)</f>
        <v>0</v>
      </c>
      <c r="GA14">
        <f>SUMIF('2.Лок.смета.и.Акт в ЕР'!CV47:'2.Лок.смета.и.Акт в ЕР'!CV79,4,'2.Лок.смета.и.Акт в ЕР'!GK47:'2.Лок.смета.и.Акт в ЕР'!GK79)</f>
        <v>0</v>
      </c>
      <c r="GB14">
        <f>SUMIF('2.Лок.смета.и.Акт в ЕР'!CV47:'2.Лок.смета.и.Акт в ЕР'!CV79,1,'2.Лок.смета.и.Акт в ЕР'!GL47:'2.Лок.смета.и.Акт в ЕР'!GL79)</f>
        <v>27701</v>
      </c>
      <c r="GC14">
        <f>SUMIF('2.Лок.смета.и.Акт в ЕР'!CV47:'2.Лок.смета.и.Акт в ЕР'!CV79,2,'2.Лок.смета.и.Акт в ЕР'!GL47:'2.Лок.смета.и.Акт в ЕР'!GL79)</f>
        <v>0</v>
      </c>
      <c r="GD14">
        <f>SUMIF('2.Лок.смета.и.Акт в ЕР'!CV47:'2.Лок.смета.и.Акт в ЕР'!CV79,4,'2.Лок.смета.и.Акт в ЕР'!GL47:'2.Лок.смета.и.Акт в ЕР'!GL79)</f>
        <v>0</v>
      </c>
      <c r="GE14">
        <f>SUMIF('2.Лок.смета.и.Акт в ЕР'!CV47:'2.Лок.смета.и.Акт в ЕР'!CV79,1,'2.Лок.смета.и.Акт в ЕР'!GQ47:'2.Лок.смета.и.Акт в ЕР'!GQ79)</f>
        <v>0</v>
      </c>
      <c r="GF14">
        <f>SUMIF('2.Лок.смета.и.Акт в ЕР'!CV47:'2.Лок.смета.и.Акт в ЕР'!CV79,2,'2.Лок.смета.и.Акт в ЕР'!GQ47:'2.Лок.смета.и.Акт в ЕР'!GQ79)</f>
        <v>0</v>
      </c>
      <c r="GG14">
        <f>SUMIF('2.Лок.смета.и.Акт в ЕР'!CV47:'2.Лок.смета.и.Акт в ЕР'!CV79,4,'2.Лок.смета.и.Акт в ЕР'!GQ47:'2.Лок.смета.и.Акт в ЕР'!GQ79)</f>
        <v>0</v>
      </c>
      <c r="IB14">
        <f>SUM('2.Лок.смета.и.Акт в ЕР'!HO47:'2.Лок.смета.и.Акт в ЕР'!HO79)</f>
        <v>16406</v>
      </c>
      <c r="IC14">
        <f>SUM('2.Лок.смета.и.Акт в ЕР'!HQ47:'2.Лок.смета.и.Акт в ЕР'!HQ79)</f>
        <v>0</v>
      </c>
      <c r="ID14">
        <f>SUM('2.Лок.смета.и.Акт в ЕР'!HS47:'2.Лок.смета.и.Акт в ЕР'!HS79)</f>
        <v>0</v>
      </c>
      <c r="IE14">
        <f>SUM('2.Лок.смета.и.Акт в ЕР'!HU47:'2.Лок.смета.и.Акт в ЕР'!HU79)</f>
        <v>0</v>
      </c>
      <c r="IF14">
        <f>SUM('2.Лок.смета.и.Акт в ЕР'!HY47:'2.Лок.смета.и.Акт в ЕР'!HY79)</f>
        <v>0</v>
      </c>
      <c r="IG14">
        <f>SUM('2.Лок.смета.и.Акт в ЕР'!HZ47:'2.Лок.смета.и.Акт в ЕР'!HZ79)</f>
        <v>0</v>
      </c>
      <c r="IH14">
        <f>SUM('2.Лок.смета.и.Акт в ЕР'!HL47:'2.Лок.смета.и.Акт в ЕР'!HL79)</f>
        <v>18131</v>
      </c>
      <c r="II14">
        <f>SUM('2.Лок.смета.и.Акт в ЕР'!HN47:'2.Лок.смета.и.Акт в ЕР'!HN79)</f>
        <v>18131</v>
      </c>
      <c r="IJ14">
        <f>SUM('2.Лок.смета.и.Акт в ЕР'!HP47:'2.Лок.смета.и.Акт в ЕР'!HP79)</f>
        <v>0</v>
      </c>
      <c r="IK14">
        <f>SUM('2.Лок.смета.и.Акт в ЕР'!HR47:'2.Лок.смета.и.Акт в ЕР'!HR79)</f>
        <v>0</v>
      </c>
      <c r="IL14">
        <f>SUM('2.Лок.смета.и.Акт в ЕР'!HT47:'2.Лок.смета.и.Акт в ЕР'!HT79)</f>
        <v>0</v>
      </c>
      <c r="IM14">
        <f>SUM('2.Лок.смета.и.Акт в ЕР'!HW47:'2.Лок.смета.и.Акт в ЕР'!HW79)</f>
        <v>0</v>
      </c>
      <c r="IN14">
        <f>SUMIF('2.Лок.смета.и.Акт в ЕР'!CV47:'2.Лок.смета.и.Акт в ЕР'!CV79,1,'2.Лок.смета.и.Акт в ЕР'!GY47:'2.Лок.смета.и.Акт в ЕР'!GY79)</f>
        <v>3004</v>
      </c>
      <c r="IO14">
        <f>SUMIF('2.Лок.смета.и.Акт в ЕР'!CV47:'2.Лок.смета.и.Акт в ЕР'!CV79,2,'2.Лок.смета.и.Акт в ЕР'!GY47:'2.Лок.смета.и.Акт в ЕР'!GY79)</f>
        <v>0</v>
      </c>
      <c r="IP14">
        <f>SUMIF('2.Лок.смета.и.Акт в ЕР'!CV47:'2.Лок.смета.и.Акт в ЕР'!CV79,5,'2.Лок.смета.и.Акт в ЕР'!GY47:'2.Лок.смета.и.Акт в ЕР'!GY79)</f>
        <v>0</v>
      </c>
      <c r="IQ14">
        <f>SUMIF('2.Лок.смета.и.Акт в ЕР'!CV47:'2.Лок.смета.и.Акт в ЕР'!CV79,4,'2.Лок.смета.и.Акт в ЕР'!GY47:'2.Лок.смета.и.Акт в ЕР'!GY79)</f>
        <v>0</v>
      </c>
      <c r="IR14">
        <f>SUMIF('2.Лок.смета.и.Акт в ЕР'!CV47:'2.Лок.смета.и.Акт в ЕР'!CV79,1,'2.Лок.смета.и.Акт в ЕР'!GZ47:'2.Лок.смета.и.Акт в ЕР'!GZ79)</f>
        <v>1643</v>
      </c>
      <c r="IS14">
        <f>SUMIF('2.Лок.смета.и.Акт в ЕР'!CV47:'2.Лок.смета.и.Акт в ЕР'!CV79,2,'2.Лок.смета.и.Акт в ЕР'!GZ47:'2.Лок.смета.и.Акт в ЕР'!GZ79)</f>
        <v>0</v>
      </c>
      <c r="IT14">
        <f>SUMIF('2.Лок.смета.и.Акт в ЕР'!CV47:'2.Лок.смета.и.Акт в ЕР'!CV79,5,'2.Лок.смета.и.Акт в ЕР'!GZ47:'2.Лок.смета.и.Акт в ЕР'!GZ79)</f>
        <v>0</v>
      </c>
      <c r="IU14">
        <f>SUMIF('2.Лок.смета.и.Акт в ЕР'!CV47:'2.Лок.смета.и.Акт в ЕР'!CV79,4,'2.Лок.смета.и.Акт в ЕР'!GZ47:'2.Лок.смета.и.Акт в ЕР'!GZ79)</f>
        <v>0</v>
      </c>
    </row>
    <row r="15" spans="1:255" x14ac:dyDescent="0.2">
      <c r="A15">
        <v>999</v>
      </c>
      <c r="B15" t="s">
        <v>340</v>
      </c>
    </row>
    <row r="80" spans="57:68" x14ac:dyDescent="0.2">
      <c r="BE80">
        <f>SUMIF('2.Лок.смета.и.Акт в ЕР'!CV47:'2.Лок.смета.и.Акт в ЕР'!CV79,1,'2.Лок.смета.и.Акт в ЕР'!AV47:'2.Лок.смета.и.Акт в ЕР'!AV79)</f>
        <v>0</v>
      </c>
      <c r="BF80">
        <f>SUMIF('2.Лок.смета.и.Акт в ЕР'!CV47:'2.Лок.смета.и.Акт в ЕР'!CV79,2,'2.Лок.смета.и.Акт в ЕР'!AV47:'2.Лок.смета.и.Акт в ЕР'!AV79)</f>
        <v>0</v>
      </c>
      <c r="BG80">
        <f>SUMIF('2.Лок.смета.и.Акт в ЕР'!CV47:'2.Лок.смета.и.Акт в ЕР'!CV79,5,'2.Лок.смета.и.Акт в ЕР'!AV47:'2.Лок.смета.и.Акт в ЕР'!AV79)</f>
        <v>0</v>
      </c>
      <c r="BH80">
        <f>SUMIF('2.Лок.смета.и.Акт в ЕР'!CV47:'2.Лок.смета.и.Акт в ЕР'!CV79,4,'2.Лок.смета.и.Акт в ЕР'!AV47:'2.Лок.смета.и.Акт в ЕР'!AV79)</f>
        <v>0</v>
      </c>
      <c r="BI80">
        <f>SUMIF('2.Лок.смета.и.Акт в ЕР'!CV47:'2.Лок.смета.и.Акт в ЕР'!CV79,1,'2.Лок.смета.и.Акт в ЕР'!AW47:'2.Лок.смета.и.Акт в ЕР'!AW79)</f>
        <v>0</v>
      </c>
      <c r="BJ80">
        <f>SUMIF('2.Лок.смета.и.Акт в ЕР'!CV47:'2.Лок.смета.и.Акт в ЕР'!CV79,2,'2.Лок.смета.и.Акт в ЕР'!AW47:'2.Лок.смета.и.Акт в ЕР'!AW79)</f>
        <v>0</v>
      </c>
      <c r="BK80">
        <f>SUMIF('2.Лок.смета.и.Акт в ЕР'!CV47:'2.Лок.смета.и.Акт в ЕР'!CV79,5,'2.Лок.смета.и.Акт в ЕР'!AW47:'2.Лок.смета.и.Акт в ЕР'!AW79)</f>
        <v>0</v>
      </c>
      <c r="BL80">
        <f>SUMIF('2.Лок.смета.и.Акт в ЕР'!CV47:'2.Лок.смета.и.Акт в ЕР'!CV79,4,'2.Лок.смета.и.Акт в ЕР'!AW47:'2.Лок.смета.и.Акт в ЕР'!AW79)</f>
        <v>0</v>
      </c>
      <c r="BM80">
        <f>SUMIF('2.Лок.смета.и.Акт в ЕР'!CV47:'2.Лок.смета.и.Акт в ЕР'!CV79,1,'2.Лок.смета.и.Акт в ЕР'!AX47:'2.Лок.смета.и.Акт в ЕР'!AX79)</f>
        <v>0</v>
      </c>
      <c r="BN80">
        <f>SUMIF('2.Лок.смета.и.Акт в ЕР'!CV47:'2.Лок.смета.и.Акт в ЕР'!CV79,2,'2.Лок.смета.и.Акт в ЕР'!AX47:'2.Лок.смета.и.Акт в ЕР'!AX79)</f>
        <v>0</v>
      </c>
      <c r="BO80">
        <f>SUMIF('2.Лок.смета.и.Акт в ЕР'!CV47:'2.Лок.смета.и.Акт в ЕР'!CV79,5,'2.Лок.смета.и.Акт в ЕР'!AX47:'2.Лок.смета.и.Акт в ЕР'!AX79)</f>
        <v>0</v>
      </c>
      <c r="BP80">
        <f>SUMIF('2.Лок.смета.и.Акт в ЕР'!CV47:'2.Лок.смета.и.Акт в ЕР'!CV79,4,'2.Лок.смета.и.Акт в ЕР'!AX47:'2.Лок.смета.и.Акт в ЕР'!AX79)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164"/>
  <sheetViews>
    <sheetView zoomScaleNormal="100" workbookViewId="0">
      <selection activeCell="C31" sqref="C31:K31"/>
    </sheetView>
  </sheetViews>
  <sheetFormatPr defaultRowHeight="12.75" outlineLevelRow="1" x14ac:dyDescent="0.2"/>
  <cols>
    <col min="1" max="1" width="4.7109375" customWidth="1"/>
    <col min="2" max="2" width="16.7109375" customWidth="1"/>
    <col min="3" max="3" width="38.7109375" customWidth="1"/>
    <col min="4" max="4" width="9.7109375" customWidth="1"/>
    <col min="5" max="5" width="7.7109375" customWidth="1"/>
    <col min="6" max="6" width="8.7109375" customWidth="1"/>
    <col min="7" max="7" width="12.7109375" customWidth="1"/>
    <col min="8" max="9" width="8.7109375" customWidth="1"/>
    <col min="10" max="10" width="12.7109375" customWidth="1"/>
    <col min="11" max="11" width="10.7109375" customWidth="1"/>
    <col min="16" max="69" width="0" hidden="1" customWidth="1"/>
    <col min="70" max="71" width="75.7109375" hidden="1" customWidth="1"/>
    <col min="72" max="72" width="113.7109375" hidden="1" customWidth="1"/>
    <col min="73" max="74" width="133.7109375" hidden="1" customWidth="1"/>
    <col min="75" max="75" width="23.7109375" hidden="1" customWidth="1"/>
    <col min="76" max="76" width="113.7109375" hidden="1" customWidth="1"/>
    <col min="77" max="77" width="63.7109375" hidden="1" customWidth="1"/>
    <col min="78" max="78" width="21.7109375" hidden="1" customWidth="1"/>
    <col min="79" max="256" width="0" hidden="1" customWidth="1"/>
  </cols>
  <sheetData>
    <row r="1" spans="1:255" s="15" customFormat="1" ht="11.25" x14ac:dyDescent="0.2">
      <c r="A1" s="15" t="s">
        <v>211</v>
      </c>
    </row>
    <row r="2" spans="1:255" hidden="1" outlineLevel="1" x14ac:dyDescent="0.2">
      <c r="H2" s="371" t="s">
        <v>212</v>
      </c>
      <c r="I2" s="371"/>
      <c r="J2" s="371"/>
      <c r="K2" s="371"/>
    </row>
    <row r="3" spans="1:255" hidden="1" outlineLevel="1" x14ac:dyDescent="0.2">
      <c r="H3" s="371" t="s">
        <v>213</v>
      </c>
      <c r="I3" s="371"/>
      <c r="J3" s="371"/>
      <c r="K3" s="371"/>
    </row>
    <row r="4" spans="1:255" hidden="1" outlineLevel="1" x14ac:dyDescent="0.2">
      <c r="H4" s="371" t="s">
        <v>214</v>
      </c>
      <c r="I4" s="371"/>
      <c r="J4" s="371"/>
      <c r="K4" s="371"/>
    </row>
    <row r="5" spans="1:255" s="14" customFormat="1" ht="11.25" hidden="1" outlineLevel="1" x14ac:dyDescent="0.2">
      <c r="J5" s="372" t="s">
        <v>215</v>
      </c>
      <c r="K5" s="373"/>
    </row>
    <row r="6" spans="1:255" s="16" customFormat="1" ht="9.75" hidden="1" outlineLevel="1" x14ac:dyDescent="0.2">
      <c r="I6" s="17" t="s">
        <v>216</v>
      </c>
      <c r="J6" s="374" t="s">
        <v>217</v>
      </c>
      <c r="K6" s="375"/>
    </row>
    <row r="7" spans="1:255" hidden="1" outlineLevel="1" x14ac:dyDescent="0.2">
      <c r="A7" s="21" t="s">
        <v>218</v>
      </c>
      <c r="B7" s="19"/>
      <c r="C7" s="349"/>
      <c r="D7" s="350"/>
      <c r="E7" s="350"/>
      <c r="F7" s="350"/>
      <c r="G7" s="350"/>
      <c r="I7" s="17" t="s">
        <v>219</v>
      </c>
      <c r="J7" s="369"/>
      <c r="K7" s="370"/>
      <c r="BR7" s="22">
        <f>C7</f>
        <v>0</v>
      </c>
      <c r="IU7" s="23"/>
    </row>
    <row r="8" spans="1:255" hidden="1" outlineLevel="1" x14ac:dyDescent="0.2">
      <c r="A8" s="21" t="s">
        <v>220</v>
      </c>
      <c r="B8" s="19"/>
      <c r="C8" s="351"/>
      <c r="D8" s="352"/>
      <c r="E8" s="352"/>
      <c r="F8" s="352"/>
      <c r="G8" s="352"/>
      <c r="I8" s="17" t="s">
        <v>219</v>
      </c>
      <c r="J8" s="369"/>
      <c r="K8" s="370"/>
      <c r="BR8" s="22">
        <f>C8</f>
        <v>0</v>
      </c>
      <c r="IU8" s="23"/>
    </row>
    <row r="9" spans="1:255" hidden="1" outlineLevel="1" x14ac:dyDescent="0.2">
      <c r="A9" s="21" t="s">
        <v>221</v>
      </c>
      <c r="B9" s="19"/>
      <c r="C9" s="351"/>
      <c r="D9" s="352"/>
      <c r="E9" s="352"/>
      <c r="F9" s="352"/>
      <c r="G9" s="352"/>
      <c r="I9" s="17" t="s">
        <v>219</v>
      </c>
      <c r="J9" s="369"/>
      <c r="K9" s="370"/>
      <c r="BR9" s="22">
        <f>C9</f>
        <v>0</v>
      </c>
      <c r="IU9" s="23"/>
    </row>
    <row r="10" spans="1:255" hidden="1" outlineLevel="1" x14ac:dyDescent="0.2">
      <c r="A10" s="21" t="s">
        <v>222</v>
      </c>
      <c r="B10" s="19"/>
      <c r="C10" s="351"/>
      <c r="D10" s="352"/>
      <c r="E10" s="352"/>
      <c r="F10" s="352"/>
      <c r="G10" s="352"/>
      <c r="I10" s="17" t="s">
        <v>219</v>
      </c>
      <c r="J10" s="369"/>
      <c r="K10" s="370"/>
      <c r="BR10" s="22">
        <f>C10</f>
        <v>0</v>
      </c>
      <c r="IU10" s="23"/>
    </row>
    <row r="11" spans="1:255" ht="38.25" hidden="1" outlineLevel="1" x14ac:dyDescent="0.2">
      <c r="A11" s="21" t="s">
        <v>223</v>
      </c>
      <c r="C11" s="376" t="s">
        <v>4</v>
      </c>
      <c r="D11" s="376"/>
      <c r="E11" s="376"/>
      <c r="F11" s="376"/>
      <c r="G11" s="376"/>
      <c r="J11" s="369"/>
      <c r="K11" s="377"/>
      <c r="BS11" s="26" t="str">
        <f>C11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1" s="23"/>
    </row>
    <row r="12" spans="1:255" ht="38.25" hidden="1" outlineLevel="1" x14ac:dyDescent="0.2">
      <c r="A12" s="21" t="s">
        <v>224</v>
      </c>
      <c r="C12" s="376" t="s">
        <v>4</v>
      </c>
      <c r="D12" s="376"/>
      <c r="E12" s="376"/>
      <c r="F12" s="376"/>
      <c r="G12" s="376"/>
      <c r="J12" s="369"/>
      <c r="K12" s="377"/>
      <c r="BS12" s="26" t="str">
        <f>C12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12" s="23"/>
    </row>
    <row r="13" spans="1:255" hidden="1" outlineLevel="1" x14ac:dyDescent="0.2">
      <c r="A13" s="21" t="s">
        <v>225</v>
      </c>
      <c r="C13" s="378" t="s">
        <v>226</v>
      </c>
      <c r="D13" s="379"/>
      <c r="E13" s="379"/>
      <c r="F13" s="379"/>
      <c r="G13" s="379"/>
      <c r="I13" s="17" t="s">
        <v>227</v>
      </c>
      <c r="J13" s="369"/>
      <c r="K13" s="377"/>
      <c r="BS13" s="27" t="str">
        <f>C13</f>
        <v xml:space="preserve"> 5.1.1.1 Устройство котлована</v>
      </c>
      <c r="IU13" s="23"/>
    </row>
    <row r="14" spans="1:255" hidden="1" outlineLevel="1" x14ac:dyDescent="0.2">
      <c r="G14" s="381" t="s">
        <v>228</v>
      </c>
      <c r="H14" s="381"/>
      <c r="I14" s="28" t="s">
        <v>229</v>
      </c>
      <c r="J14" s="382"/>
      <c r="K14" s="383"/>
      <c r="BW14" s="30">
        <f>J14</f>
        <v>0</v>
      </c>
      <c r="IU14" s="23"/>
    </row>
    <row r="15" spans="1:255" hidden="1" outlineLevel="1" x14ac:dyDescent="0.2">
      <c r="I15" s="29" t="s">
        <v>230</v>
      </c>
      <c r="J15" s="384"/>
      <c r="K15" s="385"/>
    </row>
    <row r="16" spans="1:255" s="16" customFormat="1" ht="11.25" hidden="1" outlineLevel="1" x14ac:dyDescent="0.2">
      <c r="I16" s="17" t="s">
        <v>231</v>
      </c>
      <c r="J16" s="386"/>
      <c r="K16" s="387"/>
    </row>
    <row r="17" spans="1:255" hidden="1" outlineLevel="1" x14ac:dyDescent="0.2"/>
    <row r="18" spans="1:255" hidden="1" outlineLevel="1" x14ac:dyDescent="0.2">
      <c r="G18" s="388" t="s">
        <v>232</v>
      </c>
      <c r="H18" s="388" t="s">
        <v>233</v>
      </c>
      <c r="I18" s="390" t="s">
        <v>234</v>
      </c>
      <c r="J18" s="391"/>
    </row>
    <row r="19" spans="1:255" ht="13.5" hidden="1" outlineLevel="1" thickBot="1" x14ac:dyDescent="0.25">
      <c r="G19" s="389"/>
      <c r="H19" s="389"/>
      <c r="I19" s="33" t="s">
        <v>235</v>
      </c>
      <c r="J19" s="34" t="s">
        <v>236</v>
      </c>
    </row>
    <row r="20" spans="1:255" ht="19.5" hidden="1" outlineLevel="1" thickBot="1" x14ac:dyDescent="0.35">
      <c r="C20" s="356" t="s">
        <v>237</v>
      </c>
      <c r="D20" s="356"/>
      <c r="E20" s="356"/>
      <c r="F20" s="356"/>
      <c r="G20" s="36"/>
      <c r="H20" s="37"/>
      <c r="I20" s="38"/>
      <c r="J20" s="39"/>
      <c r="K20" s="40"/>
    </row>
    <row r="21" spans="1:255" ht="15.75" hidden="1" outlineLevel="1" x14ac:dyDescent="0.25">
      <c r="C21" s="392" t="s">
        <v>238</v>
      </c>
      <c r="D21" s="392"/>
      <c r="E21" s="392"/>
      <c r="F21" s="392"/>
    </row>
    <row r="22" spans="1:255" hidden="1" outlineLevel="1" x14ac:dyDescent="0.2">
      <c r="C22" s="357"/>
      <c r="D22" s="355"/>
      <c r="E22" s="355"/>
      <c r="F22" s="355"/>
    </row>
    <row r="23" spans="1:255" hidden="1" outlineLevel="1" x14ac:dyDescent="0.2">
      <c r="C23" s="393" t="s">
        <v>15</v>
      </c>
      <c r="D23" s="394"/>
      <c r="E23" s="394"/>
      <c r="F23" s="394"/>
      <c r="BU23" s="22">
        <f>A23</f>
        <v>0</v>
      </c>
      <c r="IU23" s="23"/>
    </row>
    <row r="24" spans="1:255" hidden="1" outlineLevel="1" x14ac:dyDescent="0.2">
      <c r="A24" s="16" t="s">
        <v>239</v>
      </c>
    </row>
    <row r="25" spans="1:255" hidden="1" outlineLevel="1" x14ac:dyDescent="0.2">
      <c r="A25" s="16" t="s">
        <v>240</v>
      </c>
    </row>
    <row r="26" spans="1:255" hidden="1" outlineLevel="1" x14ac:dyDescent="0.2">
      <c r="A26" s="16" t="s">
        <v>241</v>
      </c>
      <c r="B26" s="16"/>
      <c r="C26" s="16"/>
      <c r="D26" s="16"/>
      <c r="E26" s="395">
        <f>K140/1000</f>
        <v>297.327</v>
      </c>
      <c r="F26" s="395"/>
      <c r="G26" s="16" t="s">
        <v>242</v>
      </c>
      <c r="H26" s="16"/>
      <c r="I26" s="16"/>
      <c r="J26" s="16"/>
      <c r="K26" s="16"/>
    </row>
    <row r="27" spans="1:255" collapsed="1" x14ac:dyDescent="0.2"/>
    <row r="28" spans="1:255" outlineLevel="1" x14ac:dyDescent="0.2">
      <c r="K28" s="41" t="s">
        <v>243</v>
      </c>
    </row>
    <row r="29" spans="1:255" ht="24" outlineLevel="1" x14ac:dyDescent="0.2">
      <c r="A29" s="21" t="s">
        <v>223</v>
      </c>
      <c r="C29" s="380" t="s">
        <v>4</v>
      </c>
      <c r="D29" s="380"/>
      <c r="E29" s="380"/>
      <c r="F29" s="380"/>
      <c r="G29" s="380"/>
      <c r="H29" s="380"/>
      <c r="I29" s="380"/>
      <c r="J29" s="380"/>
      <c r="K29" s="380"/>
      <c r="BT29" s="43" t="str">
        <f>C29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29" s="23"/>
    </row>
    <row r="30" spans="1:255" ht="24" outlineLevel="1" x14ac:dyDescent="0.2">
      <c r="A30" s="21" t="s">
        <v>224</v>
      </c>
      <c r="C30" s="380" t="s">
        <v>4</v>
      </c>
      <c r="D30" s="380"/>
      <c r="E30" s="380"/>
      <c r="F30" s="380"/>
      <c r="G30" s="380"/>
      <c r="H30" s="380"/>
      <c r="I30" s="380"/>
      <c r="J30" s="380"/>
      <c r="K30" s="380"/>
      <c r="BT30" s="43" t="str">
        <f>C30</f>
        <v>Комплекс из 2-х многоквартирных домов поз.68 и поз.71,расположенных по адресу , д.Образцово, ул.Николая Сенина ,9 .  1-й этап строительства- многоквартирный дом корпус 1 (поз.68)</v>
      </c>
      <c r="IU30" s="23"/>
    </row>
    <row r="31" spans="1:255" outlineLevel="1" x14ac:dyDescent="0.2">
      <c r="A31" s="21" t="s">
        <v>225</v>
      </c>
      <c r="C31" s="400" t="s">
        <v>244</v>
      </c>
      <c r="D31" s="380"/>
      <c r="E31" s="380"/>
      <c r="F31" s="380"/>
      <c r="G31" s="380"/>
      <c r="H31" s="380"/>
      <c r="I31" s="380"/>
      <c r="J31" s="380"/>
      <c r="K31" s="380"/>
      <c r="BT31" s="44" t="str">
        <f>C31</f>
        <v xml:space="preserve"> 5.1.1.1 Устройство котлована </v>
      </c>
      <c r="IU31" s="23"/>
    </row>
    <row r="32" spans="1:255" outlineLevel="1" x14ac:dyDescent="0.2"/>
    <row r="33" spans="1:255" ht="18.75" outlineLevel="1" x14ac:dyDescent="0.3">
      <c r="A33" s="356" t="s">
        <v>245</v>
      </c>
      <c r="B33" s="356"/>
      <c r="C33" s="356"/>
      <c r="D33" s="356"/>
      <c r="E33" s="356"/>
      <c r="F33" s="356"/>
      <c r="G33" s="356"/>
      <c r="H33" s="356"/>
      <c r="I33" s="356"/>
      <c r="J33" s="356"/>
      <c r="K33" s="356"/>
    </row>
    <row r="34" spans="1:255" outlineLevel="1" x14ac:dyDescent="0.2">
      <c r="A34" s="401" t="s">
        <v>15</v>
      </c>
      <c r="B34" s="401"/>
      <c r="C34" s="401"/>
      <c r="D34" s="401"/>
      <c r="E34" s="401"/>
      <c r="F34" s="401"/>
      <c r="G34" s="401"/>
      <c r="H34" s="401"/>
      <c r="I34" s="401"/>
      <c r="J34" s="401"/>
      <c r="K34" s="401"/>
      <c r="BV34" s="26" t="str">
        <f>A34</f>
        <v>Устройство котлована</v>
      </c>
      <c r="IU34" s="23"/>
    </row>
    <row r="35" spans="1:255" outlineLevel="1" x14ac:dyDescent="0.2">
      <c r="A35" s="21" t="s">
        <v>246</v>
      </c>
      <c r="C35" s="380" t="s">
        <v>402</v>
      </c>
      <c r="D35" s="380"/>
      <c r="E35" s="380"/>
      <c r="F35" s="380"/>
      <c r="G35" s="380"/>
      <c r="H35" s="380"/>
      <c r="I35" s="380"/>
      <c r="J35" s="380"/>
      <c r="K35" s="380"/>
      <c r="BT35" s="43" t="str">
        <f>C35</f>
        <v>14-22-ОДСК-АС1</v>
      </c>
      <c r="IU35" s="23"/>
    </row>
    <row r="36" spans="1:255" outlineLevel="1" x14ac:dyDescent="0.2">
      <c r="I36" s="45" t="s">
        <v>247</v>
      </c>
      <c r="J36" s="45" t="s">
        <v>248</v>
      </c>
    </row>
    <row r="37" spans="1:255" outlineLevel="1" x14ac:dyDescent="0.2">
      <c r="G37" s="35" t="s">
        <v>249</v>
      </c>
      <c r="H37" s="35"/>
      <c r="I37" s="46">
        <f>I140/1000</f>
        <v>34.536999999999999</v>
      </c>
      <c r="J37" s="46">
        <f>K140/1000</f>
        <v>297.327</v>
      </c>
      <c r="K37" s="35" t="s">
        <v>250</v>
      </c>
    </row>
    <row r="38" spans="1:255" outlineLevel="1" x14ac:dyDescent="0.2">
      <c r="G38" s="16" t="s">
        <v>251</v>
      </c>
      <c r="H38" s="16"/>
      <c r="I38" s="47">
        <f>(EW80)/1000</f>
        <v>2.1890000000000001</v>
      </c>
      <c r="J38" s="47">
        <f>(CZ80)/1000</f>
        <v>55.454999999999998</v>
      </c>
      <c r="K38" s="16" t="s">
        <v>250</v>
      </c>
    </row>
    <row r="39" spans="1:255" outlineLevel="1" x14ac:dyDescent="0.2">
      <c r="G39" s="16" t="s">
        <v>252</v>
      </c>
      <c r="H39" s="16"/>
      <c r="I39" s="47">
        <f>ET80</f>
        <v>278.18263499999995</v>
      </c>
      <c r="J39" s="47">
        <f>CW80</f>
        <v>278.18263499999995</v>
      </c>
      <c r="K39" s="16" t="s">
        <v>253</v>
      </c>
    </row>
    <row r="40" spans="1:255" outlineLevel="1" x14ac:dyDescent="0.2">
      <c r="A40" s="16" t="s">
        <v>254</v>
      </c>
    </row>
    <row r="41" spans="1:255" ht="13.5" outlineLevel="1" thickBot="1" x14ac:dyDescent="0.25">
      <c r="A41" s="16" t="s">
        <v>240</v>
      </c>
    </row>
    <row r="42" spans="1:255" x14ac:dyDescent="0.2">
      <c r="A42" s="396" t="s">
        <v>255</v>
      </c>
      <c r="B42" s="398" t="s">
        <v>256</v>
      </c>
      <c r="C42" s="398" t="s">
        <v>257</v>
      </c>
      <c r="D42" s="398" t="s">
        <v>258</v>
      </c>
      <c r="E42" s="398" t="s">
        <v>259</v>
      </c>
      <c r="F42" s="398" t="s">
        <v>260</v>
      </c>
      <c r="G42" s="398" t="s">
        <v>261</v>
      </c>
      <c r="H42" s="398" t="s">
        <v>262</v>
      </c>
      <c r="I42" s="398" t="s">
        <v>263</v>
      </c>
      <c r="J42" s="398" t="s">
        <v>264</v>
      </c>
      <c r="K42" s="405" t="s">
        <v>265</v>
      </c>
    </row>
    <row r="43" spans="1:255" x14ac:dyDescent="0.2">
      <c r="A43" s="397"/>
      <c r="B43" s="399"/>
      <c r="C43" s="399"/>
      <c r="D43" s="399"/>
      <c r="E43" s="399"/>
      <c r="F43" s="399"/>
      <c r="G43" s="399"/>
      <c r="H43" s="399"/>
      <c r="I43" s="399"/>
      <c r="J43" s="399"/>
      <c r="K43" s="406"/>
    </row>
    <row r="44" spans="1:255" x14ac:dyDescent="0.2">
      <c r="A44" s="397"/>
      <c r="B44" s="399"/>
      <c r="C44" s="399"/>
      <c r="D44" s="399"/>
      <c r="E44" s="399"/>
      <c r="F44" s="399"/>
      <c r="G44" s="399"/>
      <c r="H44" s="399"/>
      <c r="I44" s="399"/>
      <c r="J44" s="399"/>
      <c r="K44" s="406"/>
    </row>
    <row r="45" spans="1:255" ht="13.5" thickBot="1" x14ac:dyDescent="0.25">
      <c r="A45" s="397"/>
      <c r="B45" s="399"/>
      <c r="C45" s="399"/>
      <c r="D45" s="399"/>
      <c r="E45" s="399"/>
      <c r="F45" s="399"/>
      <c r="G45" s="399"/>
      <c r="H45" s="399"/>
      <c r="I45" s="399"/>
      <c r="J45" s="399"/>
      <c r="K45" s="406"/>
    </row>
    <row r="46" spans="1:255" ht="13.5" thickBot="1" x14ac:dyDescent="0.25">
      <c r="A46" s="48">
        <v>1</v>
      </c>
      <c r="B46" s="48">
        <v>2</v>
      </c>
      <c r="C46" s="48">
        <v>3</v>
      </c>
      <c r="D46" s="48">
        <v>4</v>
      </c>
      <c r="E46" s="48">
        <v>5</v>
      </c>
      <c r="F46" s="48">
        <v>6</v>
      </c>
      <c r="G46" s="48">
        <v>7</v>
      </c>
      <c r="H46" s="48">
        <v>8</v>
      </c>
      <c r="I46" s="48">
        <v>9</v>
      </c>
      <c r="J46" s="48">
        <v>10</v>
      </c>
      <c r="K46" s="48">
        <v>11</v>
      </c>
    </row>
    <row r="47" spans="1:25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255" x14ac:dyDescent="0.2">
      <c r="A48" s="50"/>
      <c r="B48" s="50"/>
      <c r="C48" s="407" t="s">
        <v>16</v>
      </c>
      <c r="D48" s="407"/>
      <c r="E48" s="407"/>
      <c r="F48" s="407"/>
      <c r="G48" s="407"/>
      <c r="H48" s="407"/>
      <c r="I48" s="407"/>
      <c r="J48" s="407"/>
      <c r="K48" s="407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51" t="str">
        <f>C48</f>
        <v>Удаление насыпного грунта и срезка растительного грунта смотри ЛСР № 4.1.3.1; №4.1.3.2</v>
      </c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</row>
    <row r="49" spans="1:255" ht="13.5" thickBot="1" x14ac:dyDescent="0.25"/>
    <row r="50" spans="1:255" ht="48" x14ac:dyDescent="0.2">
      <c r="A50" s="52">
        <v>1</v>
      </c>
      <c r="B50" s="60" t="s">
        <v>18</v>
      </c>
      <c r="C50" s="53" t="s">
        <v>19</v>
      </c>
      <c r="D50" s="54" t="s">
        <v>20</v>
      </c>
      <c r="E50" s="55">
        <v>3.2006999999999999</v>
      </c>
      <c r="F50" s="56">
        <f>Source!AK26</f>
        <v>3167.12</v>
      </c>
      <c r="G50" s="61" t="s">
        <v>6</v>
      </c>
      <c r="H50" s="56"/>
      <c r="I50" s="57">
        <f>AM56</f>
        <v>11777</v>
      </c>
      <c r="J50" s="58" t="s">
        <v>18</v>
      </c>
      <c r="K50" s="59">
        <f>Source!S26+Source!Q26+Source!X26+Source!Y26+Source!GX26</f>
        <v>92547</v>
      </c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</row>
    <row r="51" spans="1:255" x14ac:dyDescent="0.2">
      <c r="A51" s="63"/>
      <c r="B51" s="65" t="str">
        <f>IF(Source!I26=3.2007," Расчет объема","")</f>
        <v xml:space="preserve"> Расчет объема</v>
      </c>
      <c r="C51" s="65" t="str">
        <f>IF(Source!I26=3.2007,"   3200,7/1000 = 3,2007","")</f>
        <v xml:space="preserve">   3200,7/1000 = 3,2007</v>
      </c>
      <c r="D51" s="62"/>
      <c r="E51" s="62"/>
      <c r="F51" s="62"/>
      <c r="G51" s="62"/>
      <c r="H51" s="62"/>
      <c r="I51" s="62"/>
      <c r="J51" s="62"/>
      <c r="K51" s="64"/>
    </row>
    <row r="52" spans="1:255" x14ac:dyDescent="0.2">
      <c r="A52" s="68"/>
      <c r="B52" s="69"/>
      <c r="C52" s="69" t="s">
        <v>269</v>
      </c>
      <c r="D52" s="70"/>
      <c r="E52" s="71"/>
      <c r="F52" s="72">
        <v>3167.12</v>
      </c>
      <c r="G52" s="73"/>
      <c r="H52" s="72">
        <f>Source!AD26</f>
        <v>3167.12</v>
      </c>
      <c r="I52" s="74">
        <f>T52</f>
        <v>10137</v>
      </c>
      <c r="J52" s="75">
        <v>6.41</v>
      </c>
      <c r="K52" s="76">
        <f>U52</f>
        <v>64978</v>
      </c>
      <c r="O52" s="23"/>
      <c r="P52" s="23"/>
      <c r="Q52" s="23"/>
      <c r="R52" s="23"/>
      <c r="S52" s="23"/>
      <c r="T52" s="23">
        <f>ROUND(Source!AD26*Source!AV26*Source!I26,0)</f>
        <v>10137</v>
      </c>
      <c r="U52" s="23">
        <f>Source!Q26</f>
        <v>64978</v>
      </c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>
        <f>T52</f>
        <v>10137</v>
      </c>
      <c r="AQ52" s="23"/>
      <c r="AR52" s="23">
        <f>U52</f>
        <v>64978</v>
      </c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>
        <v>1</v>
      </c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>
        <f>T52</f>
        <v>10137</v>
      </c>
      <c r="GK52" s="23"/>
      <c r="GL52" s="23">
        <f>T52</f>
        <v>10137</v>
      </c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>
        <f>T52</f>
        <v>10137</v>
      </c>
      <c r="HC52" s="23"/>
      <c r="HD52" s="23"/>
      <c r="HE52" s="23"/>
      <c r="HF52" s="23">
        <f>T52</f>
        <v>10137</v>
      </c>
      <c r="HG52" s="23"/>
      <c r="HH52" s="23"/>
      <c r="HI52" s="23"/>
      <c r="HJ52" s="23"/>
      <c r="HK52" s="23"/>
      <c r="HL52" s="23">
        <f>T52</f>
        <v>10137</v>
      </c>
      <c r="HM52" s="23"/>
      <c r="HN52" s="23">
        <f>T52</f>
        <v>10137</v>
      </c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</row>
    <row r="53" spans="1:255" x14ac:dyDescent="0.2">
      <c r="A53" s="68"/>
      <c r="B53" s="69"/>
      <c r="C53" s="69" t="s">
        <v>270</v>
      </c>
      <c r="D53" s="70"/>
      <c r="E53" s="71"/>
      <c r="F53" s="72">
        <v>353.32</v>
      </c>
      <c r="G53" s="73"/>
      <c r="H53" s="72">
        <f>Source!AE26</f>
        <v>353.32</v>
      </c>
      <c r="I53" s="74">
        <f>GM53</f>
        <v>1131</v>
      </c>
      <c r="J53" s="75">
        <v>18.329999999999998</v>
      </c>
      <c r="K53" s="76">
        <f>Source!R26</f>
        <v>20729</v>
      </c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>
        <f>ROUND(Source!AE26*Source!AV26*Source!I26,0)</f>
        <v>1131</v>
      </c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>
        <f>GM53</f>
        <v>1131</v>
      </c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</row>
    <row r="54" spans="1:255" x14ac:dyDescent="0.2">
      <c r="A54" s="78"/>
      <c r="B54" s="79"/>
      <c r="C54" s="79" t="s">
        <v>271</v>
      </c>
      <c r="D54" s="80"/>
      <c r="E54" s="81">
        <v>95</v>
      </c>
      <c r="F54" s="82" t="s">
        <v>272</v>
      </c>
      <c r="G54" s="83"/>
      <c r="H54" s="84">
        <f>ROUND((Source!AF26*Source!AV26+Source!AE26*Source!AV26)*(Source!FX26)/100,2)</f>
        <v>335.65</v>
      </c>
      <c r="I54" s="85">
        <f>T54</f>
        <v>1074</v>
      </c>
      <c r="J54" s="87">
        <v>0.9</v>
      </c>
      <c r="K54" s="86">
        <f>U54</f>
        <v>18656</v>
      </c>
      <c r="O54" s="23"/>
      <c r="P54" s="23"/>
      <c r="Q54" s="23"/>
      <c r="R54" s="23"/>
      <c r="S54" s="23"/>
      <c r="T54" s="23">
        <f>ROUND((ROUND(Source!AF26*Source!AV26*Source!I26,0)+ROUND(Source!AE26*Source!AV26*Source!I26,0))*(Source!FX26)/100,0)</f>
        <v>1074</v>
      </c>
      <c r="U54" s="23">
        <f>Source!X26</f>
        <v>18656</v>
      </c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>
        <f>T54</f>
        <v>1074</v>
      </c>
      <c r="AQ54" s="23"/>
      <c r="AR54" s="23">
        <f>U54</f>
        <v>18656</v>
      </c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>
        <v>1</v>
      </c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>
        <f>T54</f>
        <v>1074</v>
      </c>
      <c r="GZ54" s="23"/>
      <c r="HA54" s="23"/>
      <c r="HB54" s="23">
        <f>T54</f>
        <v>1074</v>
      </c>
      <c r="HC54" s="23"/>
      <c r="HD54" s="23"/>
      <c r="HE54" s="23"/>
      <c r="HF54" s="23">
        <f>T54</f>
        <v>1074</v>
      </c>
      <c r="HG54" s="23"/>
      <c r="HH54" s="23"/>
      <c r="HI54" s="23"/>
      <c r="HJ54" s="23"/>
      <c r="HK54" s="23"/>
      <c r="HL54" s="23">
        <f>T54</f>
        <v>1074</v>
      </c>
      <c r="HM54" s="23"/>
      <c r="HN54" s="23">
        <f>T54</f>
        <v>1074</v>
      </c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</row>
    <row r="55" spans="1:255" ht="13.5" thickBot="1" x14ac:dyDescent="0.25">
      <c r="A55" s="90"/>
      <c r="B55" s="91"/>
      <c r="C55" s="91" t="s">
        <v>273</v>
      </c>
      <c r="D55" s="92"/>
      <c r="E55" s="93">
        <v>50</v>
      </c>
      <c r="F55" s="94" t="s">
        <v>272</v>
      </c>
      <c r="G55" s="95"/>
      <c r="H55" s="96">
        <f>ROUND((Source!AF26*Source!AV26+Source!AE26*Source!AV26)*(Source!FY26)/100,2)</f>
        <v>176.66</v>
      </c>
      <c r="I55" s="97">
        <f>T55</f>
        <v>566</v>
      </c>
      <c r="J55" s="98">
        <v>0.43</v>
      </c>
      <c r="K55" s="99">
        <f>U55</f>
        <v>8913</v>
      </c>
      <c r="O55" s="23"/>
      <c r="P55" s="23"/>
      <c r="Q55" s="23"/>
      <c r="R55" s="23"/>
      <c r="S55" s="23"/>
      <c r="T55" s="23">
        <f>ROUND((ROUND(Source!AF26*Source!AV26*Source!I26,0)+ROUND(Source!AE26*Source!AV26*Source!I26,0))*(Source!FY26)/100,0)</f>
        <v>566</v>
      </c>
      <c r="U55" s="23">
        <f>Source!Y26</f>
        <v>8913</v>
      </c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>
        <f>T55</f>
        <v>566</v>
      </c>
      <c r="AQ55" s="23"/>
      <c r="AR55" s="23">
        <f>U55</f>
        <v>8913</v>
      </c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>
        <v>1</v>
      </c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>
        <f>T55</f>
        <v>566</v>
      </c>
      <c r="HA55" s="23"/>
      <c r="HB55" s="23">
        <f>T55</f>
        <v>566</v>
      </c>
      <c r="HC55" s="23"/>
      <c r="HD55" s="23"/>
      <c r="HE55" s="23"/>
      <c r="HF55" s="23">
        <f>T55</f>
        <v>566</v>
      </c>
      <c r="HG55" s="23"/>
      <c r="HH55" s="23"/>
      <c r="HI55" s="23"/>
      <c r="HJ55" s="23"/>
      <c r="HK55" s="23"/>
      <c r="HL55" s="23">
        <f>T55</f>
        <v>566</v>
      </c>
      <c r="HM55" s="23"/>
      <c r="HN55" s="23">
        <f>T55</f>
        <v>566</v>
      </c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</row>
    <row r="56" spans="1:255" x14ac:dyDescent="0.2">
      <c r="A56" s="89"/>
      <c r="B56" s="88"/>
      <c r="C56" s="88" t="s">
        <v>274</v>
      </c>
      <c r="D56" s="88"/>
      <c r="E56" s="88"/>
      <c r="F56" s="88"/>
      <c r="G56" s="88"/>
      <c r="H56" s="402">
        <f>R56</f>
        <v>11777</v>
      </c>
      <c r="I56" s="403"/>
      <c r="J56" s="402">
        <f>S56</f>
        <v>92547</v>
      </c>
      <c r="K56" s="404"/>
      <c r="O56" s="23"/>
      <c r="P56" s="23"/>
      <c r="Q56" s="23"/>
      <c r="R56" s="23">
        <f>SUM(T50:T55)</f>
        <v>11777</v>
      </c>
      <c r="S56" s="23">
        <f>SUM(U50:U55)</f>
        <v>92547</v>
      </c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>
        <f>SUM(AP50:AP55)</f>
        <v>11777</v>
      </c>
      <c r="AN56" s="23">
        <f>SUM(AQ50:AQ55)</f>
        <v>0</v>
      </c>
      <c r="AO56" s="23">
        <f>SUM(AR50:AR55)</f>
        <v>92547</v>
      </c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>
        <f>R56</f>
        <v>11777</v>
      </c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</row>
    <row r="57" spans="1:255" x14ac:dyDescent="0.2">
      <c r="A57" s="67"/>
      <c r="B57" s="66"/>
      <c r="C57" s="66"/>
      <c r="D57" s="66"/>
      <c r="E57" s="66"/>
      <c r="F57" s="66"/>
      <c r="G57" s="66"/>
      <c r="H57" s="408"/>
      <c r="I57" s="409"/>
      <c r="J57" s="408"/>
      <c r="K57" s="410"/>
    </row>
    <row r="58" spans="1:255" ht="48" x14ac:dyDescent="0.2">
      <c r="A58" s="101">
        <v>2</v>
      </c>
      <c r="B58" s="109" t="s">
        <v>26</v>
      </c>
      <c r="C58" s="102" t="s">
        <v>27</v>
      </c>
      <c r="D58" s="103" t="s">
        <v>28</v>
      </c>
      <c r="E58" s="104">
        <v>5505.2039999999997</v>
      </c>
      <c r="F58" s="105">
        <f>Source!AK28</f>
        <v>2.98</v>
      </c>
      <c r="G58" s="110" t="s">
        <v>6</v>
      </c>
      <c r="H58" s="105"/>
      <c r="I58" s="106">
        <f>AM61</f>
        <v>16406</v>
      </c>
      <c r="J58" s="107"/>
      <c r="K58" s="108">
        <f>Source!S28+Source!Q28+Source!X28+Source!Y28+Source!GX28</f>
        <v>116807</v>
      </c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</row>
    <row r="59" spans="1:255" x14ac:dyDescent="0.2">
      <c r="A59" s="63"/>
      <c r="B59" s="65" t="str">
        <f>IF(Source!I28=5505.204," Расчет объема","")</f>
        <v xml:space="preserve"> Расчет объема</v>
      </c>
      <c r="C59" s="65" t="str">
        <f>IF(Source!I28=5505.204,"   2240,49*1,75+960,21*1,65 = 5505,204","")</f>
        <v xml:space="preserve">   2240,49*1,75+960,21*1,65 = 5505,204</v>
      </c>
      <c r="D59" s="62"/>
      <c r="E59" s="62"/>
      <c r="F59" s="62"/>
      <c r="G59" s="62"/>
      <c r="H59" s="62"/>
      <c r="I59" s="62"/>
      <c r="J59" s="62"/>
      <c r="K59" s="64"/>
    </row>
    <row r="60" spans="1:255" ht="13.5" thickBot="1" x14ac:dyDescent="0.25">
      <c r="A60" s="111"/>
      <c r="B60" s="112"/>
      <c r="C60" s="112" t="s">
        <v>269</v>
      </c>
      <c r="D60" s="113"/>
      <c r="E60" s="114"/>
      <c r="F60" s="115">
        <v>2.98</v>
      </c>
      <c r="G60" s="116"/>
      <c r="H60" s="115">
        <f>Source!AD28</f>
        <v>2.98</v>
      </c>
      <c r="I60" s="117">
        <f>T60</f>
        <v>16406</v>
      </c>
      <c r="J60" s="118">
        <v>7.12</v>
      </c>
      <c r="K60" s="119">
        <f>U60</f>
        <v>116807</v>
      </c>
      <c r="O60" s="23"/>
      <c r="P60" s="23"/>
      <c r="Q60" s="23"/>
      <c r="R60" s="23"/>
      <c r="S60" s="23"/>
      <c r="T60" s="23">
        <f>ROUND(Source!AD28*Source!AV28*Source!I28,0)</f>
        <v>16406</v>
      </c>
      <c r="U60" s="23">
        <f>Source!Q28</f>
        <v>116807</v>
      </c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>
        <f>T60</f>
        <v>16406</v>
      </c>
      <c r="AQ60" s="23"/>
      <c r="AR60" s="23">
        <f>U60</f>
        <v>116807</v>
      </c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>
        <v>1</v>
      </c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>
        <f>T60</f>
        <v>16406</v>
      </c>
      <c r="GK60" s="23"/>
      <c r="GL60" s="23">
        <f>T60</f>
        <v>16406</v>
      </c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>
        <f>T60</f>
        <v>16406</v>
      </c>
      <c r="HC60" s="23"/>
      <c r="HD60" s="23"/>
      <c r="HE60" s="23"/>
      <c r="HF60" s="23">
        <f>T60</f>
        <v>16406</v>
      </c>
      <c r="HG60" s="23"/>
      <c r="HH60" s="23"/>
      <c r="HI60" s="23"/>
      <c r="HJ60" s="23"/>
      <c r="HK60" s="23">
        <f>T60</f>
        <v>16406</v>
      </c>
      <c r="HL60" s="23"/>
      <c r="HM60" s="23">
        <f>T60</f>
        <v>16406</v>
      </c>
      <c r="HN60" s="23"/>
      <c r="HO60" s="23">
        <f>T60</f>
        <v>16406</v>
      </c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</row>
    <row r="61" spans="1:255" x14ac:dyDescent="0.2">
      <c r="A61" s="89"/>
      <c r="B61" s="88"/>
      <c r="C61" s="88" t="s">
        <v>274</v>
      </c>
      <c r="D61" s="88"/>
      <c r="E61" s="88"/>
      <c r="F61" s="88"/>
      <c r="G61" s="88"/>
      <c r="H61" s="402">
        <f>R61</f>
        <v>16406</v>
      </c>
      <c r="I61" s="403"/>
      <c r="J61" s="402">
        <f>S61</f>
        <v>116807</v>
      </c>
      <c r="K61" s="404"/>
      <c r="O61" s="23"/>
      <c r="P61" s="23"/>
      <c r="Q61" s="23"/>
      <c r="R61" s="23">
        <f>SUM(T58:T60)</f>
        <v>16406</v>
      </c>
      <c r="S61" s="23">
        <f>SUM(U58:U60)</f>
        <v>116807</v>
      </c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>
        <f>SUM(AP58:AP60)</f>
        <v>16406</v>
      </c>
      <c r="AN61" s="23">
        <f>SUM(AQ58:AQ60)</f>
        <v>0</v>
      </c>
      <c r="AO61" s="23">
        <f>SUM(AR58:AR60)</f>
        <v>116807</v>
      </c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>
        <f>R61</f>
        <v>16406</v>
      </c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</row>
    <row r="62" spans="1:255" x14ac:dyDescent="0.2">
      <c r="A62" s="67"/>
      <c r="B62" s="66"/>
      <c r="C62" s="66"/>
      <c r="D62" s="66"/>
      <c r="E62" s="66"/>
      <c r="F62" s="66"/>
      <c r="G62" s="66"/>
      <c r="H62" s="408"/>
      <c r="I62" s="409"/>
      <c r="J62" s="408"/>
      <c r="K62" s="410"/>
    </row>
    <row r="63" spans="1:255" ht="22.5" x14ac:dyDescent="0.2">
      <c r="A63" s="101">
        <v>3</v>
      </c>
      <c r="B63" s="109" t="s">
        <v>34</v>
      </c>
      <c r="C63" s="102" t="s">
        <v>35</v>
      </c>
      <c r="D63" s="103" t="s">
        <v>20</v>
      </c>
      <c r="E63" s="104">
        <v>3.2006999999999999</v>
      </c>
      <c r="F63" s="105">
        <f>Source!AK30</f>
        <v>394.84000000000003</v>
      </c>
      <c r="G63" s="110" t="s">
        <v>6</v>
      </c>
      <c r="H63" s="105"/>
      <c r="I63" s="106">
        <f>AM70</f>
        <v>1635</v>
      </c>
      <c r="J63" s="107" t="s">
        <v>34</v>
      </c>
      <c r="K63" s="108">
        <f>Source!S30+Source!Q30+Source!X30+Source!Y30+Source!GX30</f>
        <v>17065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</row>
    <row r="64" spans="1:255" x14ac:dyDescent="0.2">
      <c r="A64" s="120"/>
      <c r="B64" s="121"/>
      <c r="C64" s="121" t="s">
        <v>275</v>
      </c>
      <c r="D64" s="122"/>
      <c r="E64" s="123"/>
      <c r="F64" s="124">
        <v>28.73</v>
      </c>
      <c r="G64" s="125"/>
      <c r="H64" s="124">
        <f>Source!AF30</f>
        <v>28.73</v>
      </c>
      <c r="I64" s="126">
        <f>T64</f>
        <v>92</v>
      </c>
      <c r="J64" s="127">
        <v>25.33</v>
      </c>
      <c r="K64" s="128">
        <f>U64</f>
        <v>2329</v>
      </c>
      <c r="O64" s="23"/>
      <c r="P64" s="23"/>
      <c r="Q64" s="23"/>
      <c r="R64" s="23"/>
      <c r="S64" s="23"/>
      <c r="T64" s="23">
        <f>ROUND(Source!AF30*Source!AV30*Source!I30,0)</f>
        <v>92</v>
      </c>
      <c r="U64" s="23">
        <f>Source!S30</f>
        <v>2329</v>
      </c>
      <c r="V64" s="23">
        <f>Source!S30</f>
        <v>2329</v>
      </c>
      <c r="W64" s="23"/>
      <c r="X64" s="23"/>
      <c r="Y64" s="23">
        <v>1010</v>
      </c>
      <c r="Z64" s="23">
        <v>1010.1</v>
      </c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>
        <f>T64</f>
        <v>92</v>
      </c>
      <c r="AQ64" s="23"/>
      <c r="AR64" s="23">
        <f>U64</f>
        <v>2329</v>
      </c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>
        <v>1</v>
      </c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>
        <f>T64</f>
        <v>92</v>
      </c>
      <c r="GK64" s="23">
        <f>T64</f>
        <v>92</v>
      </c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>
        <f>T64</f>
        <v>92</v>
      </c>
      <c r="HC64" s="23"/>
      <c r="HD64" s="23"/>
      <c r="HE64" s="23"/>
      <c r="HF64" s="23">
        <f>T64</f>
        <v>92</v>
      </c>
      <c r="HG64" s="23"/>
      <c r="HH64" s="23"/>
      <c r="HI64" s="23"/>
      <c r="HJ64" s="23"/>
      <c r="HK64" s="23"/>
      <c r="HL64" s="23">
        <f>T64</f>
        <v>92</v>
      </c>
      <c r="HM64" s="23"/>
      <c r="HN64" s="23">
        <f>T64</f>
        <v>92</v>
      </c>
      <c r="HO64" s="23"/>
      <c r="HP64" s="23"/>
      <c r="HQ64" s="23"/>
      <c r="HR64" s="23"/>
      <c r="HS64" s="23"/>
      <c r="HT64" s="23"/>
      <c r="HU64" s="23"/>
      <c r="HV64" s="23"/>
      <c r="HW64" s="23"/>
      <c r="HX64" s="23">
        <f>T64</f>
        <v>92</v>
      </c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</row>
    <row r="65" spans="1:255" x14ac:dyDescent="0.2">
      <c r="A65" s="68"/>
      <c r="B65" s="69"/>
      <c r="C65" s="69" t="s">
        <v>269</v>
      </c>
      <c r="D65" s="70"/>
      <c r="E65" s="71"/>
      <c r="F65" s="72">
        <v>361.75</v>
      </c>
      <c r="G65" s="73"/>
      <c r="H65" s="72">
        <f>Source!AD30</f>
        <v>361.75</v>
      </c>
      <c r="I65" s="74">
        <f>T65</f>
        <v>1158</v>
      </c>
      <c r="J65" s="75">
        <v>6.41</v>
      </c>
      <c r="K65" s="76">
        <f>U65</f>
        <v>7422</v>
      </c>
      <c r="O65" s="23"/>
      <c r="P65" s="23"/>
      <c r="Q65" s="23"/>
      <c r="R65" s="23"/>
      <c r="S65" s="23"/>
      <c r="T65" s="23">
        <f>ROUND(Source!AD30*Source!AV30*Source!I30,0)</f>
        <v>1158</v>
      </c>
      <c r="U65" s="23">
        <f>Source!Q30</f>
        <v>7422</v>
      </c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>
        <f>T65</f>
        <v>1158</v>
      </c>
      <c r="AQ65" s="23"/>
      <c r="AR65" s="23">
        <f>U65</f>
        <v>7422</v>
      </c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>
        <v>1</v>
      </c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>
        <f>T65</f>
        <v>1158</v>
      </c>
      <c r="GK65" s="23"/>
      <c r="GL65" s="23">
        <f>T65</f>
        <v>1158</v>
      </c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>
        <f>T65</f>
        <v>1158</v>
      </c>
      <c r="HC65" s="23"/>
      <c r="HD65" s="23"/>
      <c r="HE65" s="23"/>
      <c r="HF65" s="23">
        <f>T65</f>
        <v>1158</v>
      </c>
      <c r="HG65" s="23"/>
      <c r="HH65" s="23"/>
      <c r="HI65" s="23"/>
      <c r="HJ65" s="23"/>
      <c r="HK65" s="23"/>
      <c r="HL65" s="23">
        <f>T65</f>
        <v>1158</v>
      </c>
      <c r="HM65" s="23"/>
      <c r="HN65" s="23">
        <f>T65</f>
        <v>1158</v>
      </c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</row>
    <row r="66" spans="1:255" x14ac:dyDescent="0.2">
      <c r="A66" s="68"/>
      <c r="B66" s="69"/>
      <c r="C66" s="69" t="s">
        <v>270</v>
      </c>
      <c r="D66" s="70"/>
      <c r="E66" s="71"/>
      <c r="F66" s="72">
        <v>54.03</v>
      </c>
      <c r="G66" s="73"/>
      <c r="H66" s="72">
        <f>Source!AE30</f>
        <v>54.03</v>
      </c>
      <c r="I66" s="74">
        <f>GM66</f>
        <v>173</v>
      </c>
      <c r="J66" s="75">
        <v>18.329999999999998</v>
      </c>
      <c r="K66" s="76">
        <f>Source!R30</f>
        <v>3170</v>
      </c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>
        <f>ROUND(Source!AE30*Source!AV30*Source!I30,0)</f>
        <v>173</v>
      </c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>
        <f>GM66</f>
        <v>173</v>
      </c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</row>
    <row r="67" spans="1:255" x14ac:dyDescent="0.2">
      <c r="A67" s="78"/>
      <c r="B67" s="79"/>
      <c r="C67" s="79" t="s">
        <v>271</v>
      </c>
      <c r="D67" s="80"/>
      <c r="E67" s="81">
        <v>95</v>
      </c>
      <c r="F67" s="82" t="s">
        <v>272</v>
      </c>
      <c r="G67" s="83"/>
      <c r="H67" s="84">
        <f>ROUND((Source!AF30*Source!AV30+Source!AE30*Source!AV30)*(Source!FX30)/100,2)</f>
        <v>78.62</v>
      </c>
      <c r="I67" s="85">
        <f>T67</f>
        <v>252</v>
      </c>
      <c r="J67" s="87">
        <v>0.9</v>
      </c>
      <c r="K67" s="86">
        <f>U67</f>
        <v>4949</v>
      </c>
      <c r="O67" s="23"/>
      <c r="P67" s="23"/>
      <c r="Q67" s="23"/>
      <c r="R67" s="23"/>
      <c r="S67" s="23"/>
      <c r="T67" s="23">
        <f>ROUND((ROUND(Source!AF30*Source!AV30*Source!I30,0)+ROUND(Source!AE30*Source!AV30*Source!I30,0))*(Source!FX30)/100,0)</f>
        <v>252</v>
      </c>
      <c r="U67" s="23">
        <f>Source!X30</f>
        <v>4949</v>
      </c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>
        <f>T67</f>
        <v>252</v>
      </c>
      <c r="AQ67" s="23"/>
      <c r="AR67" s="23">
        <f>U67</f>
        <v>4949</v>
      </c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>
        <v>1</v>
      </c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>
        <f>T67</f>
        <v>252</v>
      </c>
      <c r="GZ67" s="23"/>
      <c r="HA67" s="23"/>
      <c r="HB67" s="23">
        <f>T67</f>
        <v>252</v>
      </c>
      <c r="HC67" s="23"/>
      <c r="HD67" s="23"/>
      <c r="HE67" s="23"/>
      <c r="HF67" s="23">
        <f>T67</f>
        <v>252</v>
      </c>
      <c r="HG67" s="23"/>
      <c r="HH67" s="23"/>
      <c r="HI67" s="23"/>
      <c r="HJ67" s="23"/>
      <c r="HK67" s="23"/>
      <c r="HL67" s="23">
        <f>T67</f>
        <v>252</v>
      </c>
      <c r="HM67" s="23"/>
      <c r="HN67" s="23">
        <f>T67</f>
        <v>252</v>
      </c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</row>
    <row r="68" spans="1:255" x14ac:dyDescent="0.2">
      <c r="A68" s="78"/>
      <c r="B68" s="79"/>
      <c r="C68" s="79" t="s">
        <v>273</v>
      </c>
      <c r="D68" s="80"/>
      <c r="E68" s="81">
        <v>50</v>
      </c>
      <c r="F68" s="82" t="s">
        <v>272</v>
      </c>
      <c r="G68" s="83"/>
      <c r="H68" s="84">
        <f>ROUND((Source!AF30*Source!AV30+Source!AE30*Source!AV30)*(Source!FY30)/100,2)</f>
        <v>41.38</v>
      </c>
      <c r="I68" s="85">
        <f>T68</f>
        <v>133</v>
      </c>
      <c r="J68" s="87">
        <v>0.43</v>
      </c>
      <c r="K68" s="86">
        <f>U68</f>
        <v>2365</v>
      </c>
      <c r="O68" s="23"/>
      <c r="P68" s="23"/>
      <c r="Q68" s="23"/>
      <c r="R68" s="23"/>
      <c r="S68" s="23"/>
      <c r="T68" s="23">
        <f>ROUND((ROUND(Source!AF30*Source!AV30*Source!I30,0)+ROUND(Source!AE30*Source!AV30*Source!I30,0))*(Source!FY30)/100,0)</f>
        <v>133</v>
      </c>
      <c r="U68" s="23">
        <f>Source!Y30</f>
        <v>2365</v>
      </c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>
        <f>T68</f>
        <v>133</v>
      </c>
      <c r="AQ68" s="23"/>
      <c r="AR68" s="23">
        <f>U68</f>
        <v>2365</v>
      </c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>
        <v>1</v>
      </c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>
        <f>T68</f>
        <v>133</v>
      </c>
      <c r="HA68" s="23"/>
      <c r="HB68" s="23">
        <f>T68</f>
        <v>133</v>
      </c>
      <c r="HC68" s="23"/>
      <c r="HD68" s="23"/>
      <c r="HE68" s="23"/>
      <c r="HF68" s="23">
        <f>T68</f>
        <v>133</v>
      </c>
      <c r="HG68" s="23"/>
      <c r="HH68" s="23"/>
      <c r="HI68" s="23"/>
      <c r="HJ68" s="23"/>
      <c r="HK68" s="23"/>
      <c r="HL68" s="23">
        <f>T68</f>
        <v>133</v>
      </c>
      <c r="HM68" s="23"/>
      <c r="HN68" s="23">
        <f>T68</f>
        <v>133</v>
      </c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</row>
    <row r="69" spans="1:255" ht="13.5" thickBot="1" x14ac:dyDescent="0.25">
      <c r="A69" s="111"/>
      <c r="B69" s="112"/>
      <c r="C69" s="112" t="s">
        <v>276</v>
      </c>
      <c r="D69" s="113" t="s">
        <v>277</v>
      </c>
      <c r="E69" s="114">
        <v>3.65</v>
      </c>
      <c r="F69" s="115"/>
      <c r="G69" s="116"/>
      <c r="H69" s="115">
        <f>ROUND(Source!AH30,2)</f>
        <v>3.65</v>
      </c>
      <c r="I69" s="129">
        <f>Source!U30</f>
        <v>11.682554999999999</v>
      </c>
      <c r="J69" s="118"/>
      <c r="K69" s="119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</row>
    <row r="70" spans="1:255" x14ac:dyDescent="0.2">
      <c r="A70" s="89"/>
      <c r="B70" s="88"/>
      <c r="C70" s="88" t="s">
        <v>274</v>
      </c>
      <c r="D70" s="88"/>
      <c r="E70" s="88"/>
      <c r="F70" s="88"/>
      <c r="G70" s="88"/>
      <c r="H70" s="402">
        <f>R70</f>
        <v>1635</v>
      </c>
      <c r="I70" s="403"/>
      <c r="J70" s="402">
        <f>S70</f>
        <v>17065</v>
      </c>
      <c r="K70" s="404"/>
      <c r="O70" s="23"/>
      <c r="P70" s="23"/>
      <c r="Q70" s="23"/>
      <c r="R70" s="23">
        <f>SUM(T63:T69)</f>
        <v>1635</v>
      </c>
      <c r="S70" s="23">
        <f>SUM(U63:U69)</f>
        <v>17065</v>
      </c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>
        <f>SUM(AP63:AP69)</f>
        <v>1635</v>
      </c>
      <c r="AN70" s="23">
        <f>SUM(AQ63:AQ69)</f>
        <v>0</v>
      </c>
      <c r="AO70" s="23">
        <f>SUM(AR63:AR69)</f>
        <v>17065</v>
      </c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>
        <f>R70</f>
        <v>1635</v>
      </c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</row>
    <row r="71" spans="1:255" x14ac:dyDescent="0.2">
      <c r="A71" s="67"/>
      <c r="B71" s="66"/>
      <c r="C71" s="66"/>
      <c r="D71" s="66"/>
      <c r="E71" s="66"/>
      <c r="F71" s="66"/>
      <c r="G71" s="66"/>
      <c r="H71" s="408"/>
      <c r="I71" s="409"/>
      <c r="J71" s="408"/>
      <c r="K71" s="410"/>
    </row>
    <row r="72" spans="1:255" ht="36" x14ac:dyDescent="0.2">
      <c r="A72" s="101">
        <v>4</v>
      </c>
      <c r="B72" s="109" t="s">
        <v>38</v>
      </c>
      <c r="C72" s="102" t="s">
        <v>278</v>
      </c>
      <c r="D72" s="103" t="s">
        <v>40</v>
      </c>
      <c r="E72" s="104">
        <v>1.4420999999999999</v>
      </c>
      <c r="F72" s="105">
        <f>Source!AK32</f>
        <v>1211.98</v>
      </c>
      <c r="G72" s="110" t="s">
        <v>6</v>
      </c>
      <c r="H72" s="105"/>
      <c r="I72" s="106">
        <f>AM78</f>
        <v>4719</v>
      </c>
      <c r="J72" s="107" t="s">
        <v>38</v>
      </c>
      <c r="K72" s="108">
        <f>Source!S32+Source!Q32+Source!X32+Source!Y32+Source!GX32</f>
        <v>113690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</row>
    <row r="73" spans="1:255" x14ac:dyDescent="0.2">
      <c r="A73" s="63"/>
      <c r="B73" s="65" t="str">
        <f>IF(Source!I32=1.4421," Расчет объема","")</f>
        <v xml:space="preserve"> Расчет объема</v>
      </c>
      <c r="C73" s="65" t="str">
        <f>IF(Source!I32=1.4421,"   144,21/100 = 1,4421","")</f>
        <v xml:space="preserve">   144,21/100 = 1,4421</v>
      </c>
      <c r="D73" s="62"/>
      <c r="E73" s="62"/>
      <c r="F73" s="62"/>
      <c r="G73" s="62"/>
      <c r="H73" s="62"/>
      <c r="I73" s="62"/>
      <c r="J73" s="62"/>
      <c r="K73" s="64"/>
    </row>
    <row r="74" spans="1:255" x14ac:dyDescent="0.2">
      <c r="A74" s="68"/>
      <c r="B74" s="69"/>
      <c r="C74" s="69" t="s">
        <v>275</v>
      </c>
      <c r="D74" s="70"/>
      <c r="E74" s="71"/>
      <c r="F74" s="72">
        <v>1211.98</v>
      </c>
      <c r="G74" s="73" t="s">
        <v>279</v>
      </c>
      <c r="H74" s="72">
        <f>Source!AF32</f>
        <v>1454.38</v>
      </c>
      <c r="I74" s="74">
        <f>T74</f>
        <v>2097</v>
      </c>
      <c r="J74" s="75">
        <v>25.33</v>
      </c>
      <c r="K74" s="76">
        <f>U74</f>
        <v>53126</v>
      </c>
      <c r="O74" s="23"/>
      <c r="P74" s="23"/>
      <c r="Q74" s="23"/>
      <c r="R74" s="23"/>
      <c r="S74" s="23"/>
      <c r="T74" s="23">
        <f>ROUND(Source!AF32*Source!AV32*Source!I32,0)</f>
        <v>2097</v>
      </c>
      <c r="U74" s="23">
        <f>Source!S32</f>
        <v>53126</v>
      </c>
      <c r="V74" s="23">
        <f>Source!S32</f>
        <v>53126</v>
      </c>
      <c r="W74" s="23"/>
      <c r="X74" s="23"/>
      <c r="Y74" s="23">
        <v>1010</v>
      </c>
      <c r="Z74" s="23">
        <v>1010.2</v>
      </c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>
        <f>T74</f>
        <v>2097</v>
      </c>
      <c r="AQ74" s="23"/>
      <c r="AR74" s="23">
        <f>U74</f>
        <v>53126</v>
      </c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>
        <v>1</v>
      </c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>
        <f>T74</f>
        <v>2097</v>
      </c>
      <c r="GK74" s="23">
        <f>T74</f>
        <v>2097</v>
      </c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>
        <f>T74</f>
        <v>2097</v>
      </c>
      <c r="HC74" s="23"/>
      <c r="HD74" s="23"/>
      <c r="HE74" s="23"/>
      <c r="HF74" s="23">
        <f>T74</f>
        <v>2097</v>
      </c>
      <c r="HG74" s="23"/>
      <c r="HH74" s="23"/>
      <c r="HI74" s="23"/>
      <c r="HJ74" s="23"/>
      <c r="HK74" s="23"/>
      <c r="HL74" s="23">
        <f>T74</f>
        <v>2097</v>
      </c>
      <c r="HM74" s="23"/>
      <c r="HN74" s="23">
        <f>T74</f>
        <v>2097</v>
      </c>
      <c r="HO74" s="23"/>
      <c r="HP74" s="23"/>
      <c r="HQ74" s="23"/>
      <c r="HR74" s="23"/>
      <c r="HS74" s="23"/>
      <c r="HT74" s="23"/>
      <c r="HU74" s="23"/>
      <c r="HV74" s="23"/>
      <c r="HW74" s="23"/>
      <c r="HX74" s="23">
        <f>T74</f>
        <v>2097</v>
      </c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</row>
    <row r="75" spans="1:255" x14ac:dyDescent="0.2">
      <c r="A75" s="78"/>
      <c r="B75" s="79"/>
      <c r="C75" s="79" t="s">
        <v>271</v>
      </c>
      <c r="D75" s="80"/>
      <c r="E75" s="81">
        <v>80</v>
      </c>
      <c r="F75" s="82" t="s">
        <v>272</v>
      </c>
      <c r="G75" s="83"/>
      <c r="H75" s="84">
        <f>ROUND((Source!AF32*Source!AV32+Source!AE32*Source!AV32)*(Source!FX32)/100,2)</f>
        <v>1163.5</v>
      </c>
      <c r="I75" s="85">
        <f>T75</f>
        <v>1678</v>
      </c>
      <c r="J75" s="87">
        <v>0.76</v>
      </c>
      <c r="K75" s="86">
        <f>U75</f>
        <v>40376</v>
      </c>
      <c r="O75" s="23"/>
      <c r="P75" s="23"/>
      <c r="Q75" s="23"/>
      <c r="R75" s="23"/>
      <c r="S75" s="23"/>
      <c r="T75" s="23">
        <f>ROUND((ROUND(Source!AF32*Source!AV32*Source!I32,0)+ROUND(Source!AE32*Source!AV32*Source!I32,0))*(Source!FX32)/100,0)</f>
        <v>1678</v>
      </c>
      <c r="U75" s="23">
        <f>Source!X32</f>
        <v>40376</v>
      </c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>
        <f>T75</f>
        <v>1678</v>
      </c>
      <c r="AQ75" s="23"/>
      <c r="AR75" s="23">
        <f>U75</f>
        <v>40376</v>
      </c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>
        <v>1</v>
      </c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>
        <f>T75</f>
        <v>1678</v>
      </c>
      <c r="GZ75" s="23"/>
      <c r="HA75" s="23"/>
      <c r="HB75" s="23">
        <f>T75</f>
        <v>1678</v>
      </c>
      <c r="HC75" s="23"/>
      <c r="HD75" s="23"/>
      <c r="HE75" s="23"/>
      <c r="HF75" s="23">
        <f>T75</f>
        <v>1678</v>
      </c>
      <c r="HG75" s="23"/>
      <c r="HH75" s="23"/>
      <c r="HI75" s="23"/>
      <c r="HJ75" s="23"/>
      <c r="HK75" s="23"/>
      <c r="HL75" s="23">
        <f>T75</f>
        <v>1678</v>
      </c>
      <c r="HM75" s="23"/>
      <c r="HN75" s="23">
        <f>T75</f>
        <v>1678</v>
      </c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</row>
    <row r="76" spans="1:255" x14ac:dyDescent="0.2">
      <c r="A76" s="78"/>
      <c r="B76" s="79"/>
      <c r="C76" s="79" t="s">
        <v>273</v>
      </c>
      <c r="D76" s="80"/>
      <c r="E76" s="81">
        <v>45</v>
      </c>
      <c r="F76" s="82" t="s">
        <v>272</v>
      </c>
      <c r="G76" s="83"/>
      <c r="H76" s="84">
        <f>ROUND((Source!AF32*Source!AV32+Source!AE32*Source!AV32)*(Source!FY32)/100,2)</f>
        <v>654.47</v>
      </c>
      <c r="I76" s="85">
        <f>T76</f>
        <v>944</v>
      </c>
      <c r="J76" s="87">
        <v>0.38</v>
      </c>
      <c r="K76" s="86">
        <f>U76</f>
        <v>20188</v>
      </c>
      <c r="O76" s="23"/>
      <c r="P76" s="23"/>
      <c r="Q76" s="23"/>
      <c r="R76" s="23"/>
      <c r="S76" s="23"/>
      <c r="T76" s="23">
        <f>ROUND((ROUND(Source!AF32*Source!AV32*Source!I32,0)+ROUND(Source!AE32*Source!AV32*Source!I32,0))*(Source!FY32)/100,0)</f>
        <v>944</v>
      </c>
      <c r="U76" s="23">
        <f>Source!Y32</f>
        <v>20188</v>
      </c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>
        <f>T76</f>
        <v>944</v>
      </c>
      <c r="AQ76" s="23"/>
      <c r="AR76" s="23">
        <f>U76</f>
        <v>20188</v>
      </c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>
        <v>1</v>
      </c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>
        <f>T76</f>
        <v>944</v>
      </c>
      <c r="HA76" s="23"/>
      <c r="HB76" s="23">
        <f>T76</f>
        <v>944</v>
      </c>
      <c r="HC76" s="23"/>
      <c r="HD76" s="23"/>
      <c r="HE76" s="23"/>
      <c r="HF76" s="23">
        <f>T76</f>
        <v>944</v>
      </c>
      <c r="HG76" s="23"/>
      <c r="HH76" s="23"/>
      <c r="HI76" s="23"/>
      <c r="HJ76" s="23"/>
      <c r="HK76" s="23"/>
      <c r="HL76" s="23">
        <f>T76</f>
        <v>944</v>
      </c>
      <c r="HM76" s="23"/>
      <c r="HN76" s="23">
        <f>T76</f>
        <v>944</v>
      </c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</row>
    <row r="77" spans="1:255" ht="13.5" thickBot="1" x14ac:dyDescent="0.25">
      <c r="A77" s="111"/>
      <c r="B77" s="112"/>
      <c r="C77" s="112" t="s">
        <v>276</v>
      </c>
      <c r="D77" s="113" t="s">
        <v>277</v>
      </c>
      <c r="E77" s="114">
        <v>154</v>
      </c>
      <c r="F77" s="115"/>
      <c r="G77" s="116" t="s">
        <v>279</v>
      </c>
      <c r="H77" s="115">
        <f>ROUND(Source!AH32,2)</f>
        <v>184.8</v>
      </c>
      <c r="I77" s="129">
        <f>Source!U32</f>
        <v>266.50007999999997</v>
      </c>
      <c r="J77" s="118"/>
      <c r="K77" s="119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</row>
    <row r="78" spans="1:255" x14ac:dyDescent="0.2">
      <c r="A78" s="89"/>
      <c r="B78" s="88"/>
      <c r="C78" s="88" t="s">
        <v>274</v>
      </c>
      <c r="D78" s="88"/>
      <c r="E78" s="88"/>
      <c r="F78" s="88"/>
      <c r="G78" s="88"/>
      <c r="H78" s="402">
        <f>R78</f>
        <v>4719</v>
      </c>
      <c r="I78" s="403"/>
      <c r="J78" s="402">
        <f>S78</f>
        <v>113690</v>
      </c>
      <c r="K78" s="404"/>
      <c r="O78" s="23"/>
      <c r="P78" s="23"/>
      <c r="Q78" s="23"/>
      <c r="R78" s="23">
        <f>SUM(T72:T77)</f>
        <v>4719</v>
      </c>
      <c r="S78" s="23">
        <f>SUM(U72:U77)</f>
        <v>113690</v>
      </c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>
        <f>SUM(AP72:AP77)</f>
        <v>4719</v>
      </c>
      <c r="AN78" s="23">
        <f>SUM(AQ72:AQ77)</f>
        <v>0</v>
      </c>
      <c r="AO78" s="23">
        <f>SUM(AR72:AR77)</f>
        <v>113690</v>
      </c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>
        <f>R78</f>
        <v>4719</v>
      </c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</row>
    <row r="79" spans="1:255" ht="13.5" thickBot="1" x14ac:dyDescent="0.25">
      <c r="A79" s="67"/>
      <c r="B79" s="66"/>
      <c r="C79" s="66"/>
      <c r="D79" s="66"/>
      <c r="E79" s="66"/>
      <c r="F79" s="66"/>
      <c r="G79" s="66"/>
      <c r="H79" s="408"/>
      <c r="I79" s="409"/>
      <c r="J79" s="408"/>
      <c r="K79" s="410"/>
    </row>
    <row r="80" spans="1:255" x14ac:dyDescent="0.2">
      <c r="A80" s="130"/>
      <c r="B80" s="130"/>
      <c r="C80" s="131" t="s">
        <v>280</v>
      </c>
      <c r="D80" s="131"/>
      <c r="E80" s="131"/>
      <c r="F80" s="131"/>
      <c r="G80" s="131"/>
      <c r="H80" s="131"/>
      <c r="I80" s="132">
        <f>FM80</f>
        <v>34537</v>
      </c>
      <c r="J80" s="131"/>
      <c r="K80" s="132">
        <f>DP80</f>
        <v>340109</v>
      </c>
      <c r="P80" s="23">
        <f>SUM(R47:R79)</f>
        <v>34537</v>
      </c>
      <c r="Q80" s="23">
        <f>SUM(S47:S79)</f>
        <v>340109</v>
      </c>
      <c r="R80" s="23"/>
      <c r="S80" s="23"/>
      <c r="T80" s="23"/>
      <c r="U80" s="23"/>
      <c r="V80" s="23"/>
      <c r="W80" s="23"/>
      <c r="AY80">
        <f t="shared" ref="AY80:BD80" si="0">SUM(AS47:AS79)</f>
        <v>0</v>
      </c>
      <c r="AZ80">
        <f t="shared" si="0"/>
        <v>0</v>
      </c>
      <c r="BA80">
        <f t="shared" si="0"/>
        <v>0</v>
      </c>
      <c r="BB80">
        <f t="shared" si="0"/>
        <v>0</v>
      </c>
      <c r="BC80">
        <f t="shared" si="0"/>
        <v>0</v>
      </c>
      <c r="BD80">
        <f t="shared" si="0"/>
        <v>0</v>
      </c>
      <c r="BE80">
        <f>SUMIF(CV47:CV79,1,AV47:AV79)</f>
        <v>0</v>
      </c>
      <c r="BF80">
        <f>SUMIF(CV47:CV79,2,AV47:AV79)</f>
        <v>0</v>
      </c>
      <c r="BG80">
        <f>SUMIF(CV47:CV79,5,AV47:AV79)</f>
        <v>0</v>
      </c>
      <c r="BH80">
        <f>SUMIF(CV47:CV79,4,AV47:AV79)</f>
        <v>0</v>
      </c>
      <c r="BI80">
        <f>SUMIF(CV47:CV79,1,AW47:AW79)</f>
        <v>0</v>
      </c>
      <c r="BJ80">
        <f>SUMIF(CV47:CV79,2,AW47:AW79)</f>
        <v>0</v>
      </c>
      <c r="BK80">
        <f>SUMIF(CV47:CV79,5,AW47:AW79)</f>
        <v>0</v>
      </c>
      <c r="BL80">
        <f>SUMIF(CV47:CV79,4,AW47:AW79)</f>
        <v>0</v>
      </c>
      <c r="BM80">
        <f>SUMIF(CV47:CV79,1,AX47:AX79)</f>
        <v>0</v>
      </c>
      <c r="BN80">
        <f>SUMIF(CV47:CV79,2,AX47:AX79)</f>
        <v>0</v>
      </c>
      <c r="BO80">
        <f>SUMIF(CV47:CV79,5,AX47:AX79)</f>
        <v>0</v>
      </c>
      <c r="BP80">
        <f>SUMIF(CV47:CV79,4,AX47:AX79)</f>
        <v>0</v>
      </c>
      <c r="CF80">
        <f>SUMIF(Y47:Y79,1001,V47:V79)</f>
        <v>0</v>
      </c>
      <c r="CG80">
        <f>SUMIF(Y47:Y79,1002,V47:V79)</f>
        <v>0</v>
      </c>
      <c r="CH80">
        <f>SUMIF(Y47:Y79,1003,V47:V79)</f>
        <v>0</v>
      </c>
      <c r="CI80">
        <f>SUMIF(Y47:Y79,1004,V47:V79)</f>
        <v>0</v>
      </c>
      <c r="CJ80">
        <f>SUMIF(Y47:Y79,1005,V47:V79)</f>
        <v>0</v>
      </c>
      <c r="CK80">
        <f>SUMIF(Y47:Y79,1006,V47:V79)</f>
        <v>0</v>
      </c>
      <c r="CL80">
        <f>SUMIF(Y47:Y79,1007,V47:V79)</f>
        <v>0</v>
      </c>
      <c r="CM80">
        <f>SUMIF(Y47:Y79,1008,V47:V79)</f>
        <v>0</v>
      </c>
      <c r="CN80">
        <f>SUMIF(Y47:Y79,1009,V47:V79)</f>
        <v>0</v>
      </c>
      <c r="CO80">
        <f>SUMIF(Y47:Y79,1010,V47:V79)</f>
        <v>55455</v>
      </c>
      <c r="CP80">
        <f>SUMIF(Y47:Y79,1011,V47:V79)</f>
        <v>0</v>
      </c>
      <c r="CQ80">
        <f>SUMIF(Y47:Y79,1012,V47:V79)</f>
        <v>0</v>
      </c>
      <c r="CR80">
        <f>SUMIF(Y47:Y79,1013,V47:V79)</f>
        <v>0</v>
      </c>
      <c r="CS80">
        <f>SUMIF(Y47:Y79,1014,V47:V79)</f>
        <v>0</v>
      </c>
      <c r="CT80">
        <f>SUMIF(Y47:Y79,1015,V47:V79)</f>
        <v>0</v>
      </c>
      <c r="CU80">
        <f>SUMIF(Y47:Y79,1,V47:V79)</f>
        <v>0</v>
      </c>
      <c r="CW80">
        <f>Source!DM34</f>
        <v>278.18263499999995</v>
      </c>
      <c r="CX80">
        <f>Source!DN34</f>
        <v>95.796950999999993</v>
      </c>
      <c r="CY80">
        <f>Source!DG34</f>
        <v>244662</v>
      </c>
      <c r="CZ80">
        <f>Source!DK34</f>
        <v>55455</v>
      </c>
      <c r="DA80">
        <f>Source!DI34</f>
        <v>189207</v>
      </c>
      <c r="DB80">
        <f>Source!DJ34</f>
        <v>23899</v>
      </c>
      <c r="DC80">
        <f>Source!DH34</f>
        <v>0</v>
      </c>
      <c r="DD80">
        <f>Source!EG34</f>
        <v>0</v>
      </c>
      <c r="DE80">
        <f>Source!EN34</f>
        <v>0</v>
      </c>
      <c r="DF80">
        <f>Source!EO34</f>
        <v>0</v>
      </c>
      <c r="DG80">
        <f>Source!EP34</f>
        <v>0</v>
      </c>
      <c r="DH80">
        <f>Source!EQ34</f>
        <v>0</v>
      </c>
      <c r="DI80">
        <f>Source!EH34</f>
        <v>0</v>
      </c>
      <c r="DJ80">
        <f>Source!EI34</f>
        <v>0</v>
      </c>
      <c r="DK80">
        <f>Source!ER34</f>
        <v>0</v>
      </c>
      <c r="DL80">
        <f>Source!DL34</f>
        <v>0</v>
      </c>
      <c r="DM80">
        <f>Source!DO34</f>
        <v>0</v>
      </c>
      <c r="DN80">
        <f>Source!DP34</f>
        <v>63981</v>
      </c>
      <c r="DO80">
        <f>Source!DQ34</f>
        <v>31466</v>
      </c>
      <c r="DP80">
        <f>Source!EJ34</f>
        <v>340109</v>
      </c>
      <c r="DQ80">
        <f>Source!EK34</f>
        <v>340109</v>
      </c>
      <c r="DR80">
        <f>Source!EL34</f>
        <v>0</v>
      </c>
      <c r="DS80">
        <f>Source!EH34</f>
        <v>0</v>
      </c>
      <c r="DT80">
        <f>Source!EM34</f>
        <v>0</v>
      </c>
      <c r="DU80">
        <f>Source!EK34+Source!EL34</f>
        <v>340109</v>
      </c>
      <c r="DW80">
        <f>Source!ES34</f>
        <v>0</v>
      </c>
      <c r="DX80">
        <f>Source!ET34</f>
        <v>0</v>
      </c>
      <c r="DY80">
        <f>Source!EU34</f>
        <v>0</v>
      </c>
      <c r="DZ80">
        <f>Source!EV34</f>
        <v>116807</v>
      </c>
      <c r="EC80">
        <f>SUMIF(Y47:Y79,1001,GK47:GK79)</f>
        <v>0</v>
      </c>
      <c r="ED80">
        <f>SUMIF(Y47:Y79,1002,GK47:GK79)</f>
        <v>0</v>
      </c>
      <c r="EE80">
        <f>SUMIF(Y47:Y79,1003,GK47:GK79)</f>
        <v>0</v>
      </c>
      <c r="EF80">
        <f>SUMIF(Y47:Y79,1004,GK47:GK79)</f>
        <v>0</v>
      </c>
      <c r="EG80">
        <f>SUMIF(Y47:Y79,1005,GK47:GK79)</f>
        <v>0</v>
      </c>
      <c r="EH80">
        <f>SUMIF(Y47:Y79,1006,GK47:GK79)</f>
        <v>0</v>
      </c>
      <c r="EI80">
        <f>SUMIF(Y47:Y79,1007,GK47:GK79)</f>
        <v>0</v>
      </c>
      <c r="EJ80">
        <f>SUMIF(Y47:Y79,1008,GK47:GK79)</f>
        <v>0</v>
      </c>
      <c r="EK80">
        <f>SUMIF(Y47:Y79,1009,GK47:GK79)</f>
        <v>0</v>
      </c>
      <c r="EL80">
        <f>SUMIF(Y47:Y79,1010,GK47:GK79)</f>
        <v>2189</v>
      </c>
      <c r="EM80">
        <f>SUMIF(Y47:Y79,1011,GK47:GK79)</f>
        <v>0</v>
      </c>
      <c r="EN80">
        <f>SUMIF(Y47:Y79,1012,GK47:GK79)</f>
        <v>0</v>
      </c>
      <c r="EO80">
        <f>SUMIF(Y47:Y79,1013,GK47:GK79)</f>
        <v>0</v>
      </c>
      <c r="EP80">
        <f>SUMIF(Y47:Y79,1014,GK47:GK79)</f>
        <v>0</v>
      </c>
      <c r="EQ80">
        <f>SUMIF(Y47:Y79,1015,GK47:GK79)</f>
        <v>0</v>
      </c>
      <c r="ER80">
        <f>SUMIF(Y47:Y79,1,GK47:GK79)</f>
        <v>0</v>
      </c>
      <c r="ET80">
        <f>Source!DM34</f>
        <v>278.18263499999995</v>
      </c>
      <c r="EU80">
        <f>Source!DN34</f>
        <v>95.796950999999993</v>
      </c>
      <c r="EV80">
        <f t="shared" ref="EV80:FQ80" si="1">SUM(GJ47:GJ79)</f>
        <v>29890</v>
      </c>
      <c r="EW80">
        <f t="shared" si="1"/>
        <v>2189</v>
      </c>
      <c r="EX80">
        <f t="shared" si="1"/>
        <v>27701</v>
      </c>
      <c r="EY80">
        <f t="shared" si="1"/>
        <v>1304</v>
      </c>
      <c r="EZ80">
        <f t="shared" si="1"/>
        <v>0</v>
      </c>
      <c r="FA80">
        <f t="shared" si="1"/>
        <v>0</v>
      </c>
      <c r="FB80">
        <f t="shared" si="1"/>
        <v>0</v>
      </c>
      <c r="FC80">
        <f t="shared" si="1"/>
        <v>0</v>
      </c>
      <c r="FD80">
        <f t="shared" si="1"/>
        <v>0</v>
      </c>
      <c r="FE80">
        <f t="shared" si="1"/>
        <v>0</v>
      </c>
      <c r="FF80">
        <f t="shared" si="1"/>
        <v>0</v>
      </c>
      <c r="FG80">
        <f t="shared" si="1"/>
        <v>0</v>
      </c>
      <c r="FH80">
        <f t="shared" si="1"/>
        <v>0</v>
      </c>
      <c r="FI80">
        <f t="shared" si="1"/>
        <v>0</v>
      </c>
      <c r="FJ80">
        <f t="shared" si="1"/>
        <v>0</v>
      </c>
      <c r="FK80">
        <f t="shared" si="1"/>
        <v>3004</v>
      </c>
      <c r="FL80">
        <f t="shared" si="1"/>
        <v>1643</v>
      </c>
      <c r="FM80">
        <f t="shared" si="1"/>
        <v>34537</v>
      </c>
      <c r="FN80">
        <f t="shared" si="1"/>
        <v>34537</v>
      </c>
      <c r="FO80">
        <f t="shared" si="1"/>
        <v>0</v>
      </c>
      <c r="FP80">
        <f t="shared" si="1"/>
        <v>0</v>
      </c>
      <c r="FQ80">
        <f t="shared" si="1"/>
        <v>0</v>
      </c>
      <c r="FR80">
        <f>FN80+FO80</f>
        <v>34537</v>
      </c>
      <c r="FS80">
        <f>SUM(HG47:HG79)</f>
        <v>0</v>
      </c>
      <c r="FT80">
        <f>SUM(HH47:HH79)</f>
        <v>0</v>
      </c>
      <c r="FU80">
        <f>SUM(HI47:HI79)</f>
        <v>0</v>
      </c>
      <c r="FV80">
        <f>SUM(HJ47:HJ79)</f>
        <v>0</v>
      </c>
      <c r="FW80">
        <f>SUM(HK47:HK79)</f>
        <v>16406</v>
      </c>
      <c r="FX80">
        <f>SUMIF(CV47:CV79,1,GK47:GK79)</f>
        <v>2189</v>
      </c>
      <c r="FY80">
        <f>SUMIF(CV47:CV79,2,GK47:GK79)</f>
        <v>0</v>
      </c>
      <c r="FZ80">
        <f>SUMIF(CV47:CV79,5,GK47:GK79)</f>
        <v>0</v>
      </c>
      <c r="GA80">
        <f>SUMIF(CV47:CV79,4,GK47:GK79)</f>
        <v>0</v>
      </c>
      <c r="GB80">
        <f>SUMIF(CV47:CV79,1,GL47:GL79)</f>
        <v>27701</v>
      </c>
      <c r="GC80">
        <f>SUMIF(CV47:CV79,2,GL47:GL79)</f>
        <v>0</v>
      </c>
      <c r="GD80">
        <f>SUMIF(CV47:CV79,4,GL47:GL79)</f>
        <v>0</v>
      </c>
      <c r="GE80">
        <f>SUMIF(CV47:CV79,1,GQ47:GQ79)</f>
        <v>0</v>
      </c>
      <c r="GF80">
        <f>SUMIF(CV47:CV79,2,GQ47:GQ79)</f>
        <v>0</v>
      </c>
      <c r="GG80">
        <f>SUMIF(CV47:CV79,4,GQ47:GQ79)</f>
        <v>0</v>
      </c>
      <c r="IB80">
        <f>SUM(HO47:HO79)</f>
        <v>16406</v>
      </c>
      <c r="IC80">
        <f>SUM(HQ47:HQ79)</f>
        <v>0</v>
      </c>
      <c r="ID80">
        <f>SUM(HS47:HS79)</f>
        <v>0</v>
      </c>
      <c r="IE80">
        <f>SUM(HU47:HU79)</f>
        <v>0</v>
      </c>
      <c r="IF80">
        <f>SUM(HY47:HY79)</f>
        <v>0</v>
      </c>
      <c r="IG80">
        <f>SUM(HZ47:HZ79)</f>
        <v>0</v>
      </c>
      <c r="IH80">
        <f>SUM(HL47:HL79)</f>
        <v>18131</v>
      </c>
      <c r="II80">
        <f>SUM(HN47:HN79)</f>
        <v>18131</v>
      </c>
      <c r="IJ80">
        <f>SUM(HP47:HP79)</f>
        <v>0</v>
      </c>
      <c r="IK80">
        <f>SUM(HR47:HR79)</f>
        <v>0</v>
      </c>
      <c r="IL80">
        <f>SUM(HT47:HT79)</f>
        <v>0</v>
      </c>
      <c r="IM80">
        <f>SUM(HW47:HW79)</f>
        <v>0</v>
      </c>
      <c r="IN80">
        <f>SUMIF(CV47:CV79,1,GY47:GY79)</f>
        <v>3004</v>
      </c>
      <c r="IO80">
        <f>SUMIF(CV47:CV79,2,GY47:GY79)</f>
        <v>0</v>
      </c>
      <c r="IP80">
        <f>SUMIF(CV47:CV79,5,GY47:GY79)</f>
        <v>0</v>
      </c>
      <c r="IQ80">
        <f>SUMIF(CV47:CV79,4,GY47:GY79)</f>
        <v>0</v>
      </c>
      <c r="IR80">
        <f>SUMIF(CV47:CV79,1,GZ47:GZ79)</f>
        <v>1643</v>
      </c>
      <c r="IS80">
        <f>SUMIF(CV47:CV79,2,GZ47:GZ79)</f>
        <v>0</v>
      </c>
      <c r="IT80">
        <f>SUMIF(CV47:CV79,5,GZ47:GZ79)</f>
        <v>0</v>
      </c>
      <c r="IU80">
        <f>SUMIF(CV47:CV79,4,GZ47:GZ79)</f>
        <v>0</v>
      </c>
    </row>
    <row r="82" spans="3:11" x14ac:dyDescent="0.2">
      <c r="C82" s="133" t="s">
        <v>283</v>
      </c>
      <c r="D82" s="133"/>
      <c r="E82" s="133"/>
      <c r="F82" s="133"/>
      <c r="G82" s="133"/>
      <c r="H82" s="133"/>
      <c r="I82" s="133"/>
      <c r="J82" s="133"/>
      <c r="K82" s="133"/>
    </row>
    <row r="83" spans="3:11" x14ac:dyDescent="0.2">
      <c r="C83" s="13" t="s">
        <v>284</v>
      </c>
      <c r="D83" s="13"/>
      <c r="E83" s="13"/>
      <c r="F83" s="13"/>
      <c r="G83" s="13"/>
      <c r="H83" s="13"/>
      <c r="I83" s="134">
        <f>ET80</f>
        <v>278.18263499999995</v>
      </c>
      <c r="J83" s="13"/>
      <c r="K83" s="134">
        <f>CW80</f>
        <v>278.18263499999995</v>
      </c>
    </row>
    <row r="84" spans="3:11" x14ac:dyDescent="0.2">
      <c r="C84" s="13" t="s">
        <v>89</v>
      </c>
      <c r="D84" s="13"/>
      <c r="E84" s="13"/>
      <c r="F84" s="13"/>
      <c r="G84" s="13"/>
      <c r="H84" s="13"/>
      <c r="I84" s="134">
        <f>EU80</f>
        <v>95.796950999999993</v>
      </c>
      <c r="J84" s="13"/>
      <c r="K84" s="134">
        <f>CX80</f>
        <v>95.796950999999993</v>
      </c>
    </row>
    <row r="86" spans="3:11" x14ac:dyDescent="0.2">
      <c r="C86" s="13" t="s">
        <v>47</v>
      </c>
      <c r="D86" s="13"/>
      <c r="E86" s="13"/>
      <c r="F86" s="13"/>
      <c r="G86" s="13"/>
      <c r="H86" s="13"/>
      <c r="I86" s="135">
        <f>EV80</f>
        <v>29890</v>
      </c>
      <c r="J86" s="13"/>
      <c r="K86" s="135">
        <f>CY80</f>
        <v>244662</v>
      </c>
    </row>
    <row r="87" spans="3:11" x14ac:dyDescent="0.2">
      <c r="C87" s="136" t="s">
        <v>283</v>
      </c>
      <c r="D87" s="133"/>
      <c r="E87" s="133"/>
      <c r="F87" s="133"/>
      <c r="G87" s="133"/>
      <c r="H87" s="133"/>
      <c r="I87" s="133"/>
      <c r="J87" s="133"/>
      <c r="K87" s="133"/>
    </row>
    <row r="88" spans="3:11" x14ac:dyDescent="0.2">
      <c r="C88" s="138" t="s">
        <v>285</v>
      </c>
      <c r="D88" s="137"/>
      <c r="E88" s="137"/>
      <c r="F88" s="137"/>
      <c r="G88" s="137"/>
      <c r="H88" s="137"/>
      <c r="I88" s="139">
        <f>EW80</f>
        <v>2189</v>
      </c>
      <c r="J88" s="137"/>
      <c r="K88" s="139">
        <f>CZ80</f>
        <v>55455</v>
      </c>
    </row>
    <row r="89" spans="3:11" x14ac:dyDescent="0.2">
      <c r="C89" s="140" t="s">
        <v>286</v>
      </c>
      <c r="D89" s="133"/>
      <c r="E89" s="133"/>
      <c r="F89" s="133"/>
      <c r="G89" s="133"/>
      <c r="H89" s="133"/>
      <c r="I89" s="133"/>
      <c r="J89" s="133"/>
      <c r="K89" s="133"/>
    </row>
    <row r="90" spans="3:11" hidden="1" x14ac:dyDescent="0.2">
      <c r="C90" s="141" t="s">
        <v>287</v>
      </c>
      <c r="D90" s="137"/>
      <c r="E90" s="137"/>
      <c r="F90" s="137"/>
      <c r="G90" s="137"/>
      <c r="H90" s="137"/>
      <c r="I90" s="139">
        <f>EC80</f>
        <v>0</v>
      </c>
      <c r="J90" s="137"/>
      <c r="K90" s="139">
        <f>CF80</f>
        <v>0</v>
      </c>
    </row>
    <row r="91" spans="3:11" hidden="1" x14ac:dyDescent="0.2">
      <c r="C91" s="141" t="s">
        <v>288</v>
      </c>
      <c r="D91" s="137"/>
      <c r="E91" s="137"/>
      <c r="F91" s="137"/>
      <c r="G91" s="137"/>
      <c r="H91" s="137"/>
      <c r="I91" s="139">
        <f>ED80</f>
        <v>0</v>
      </c>
      <c r="J91" s="137"/>
      <c r="K91" s="139">
        <f>CG80</f>
        <v>0</v>
      </c>
    </row>
    <row r="92" spans="3:11" hidden="1" x14ac:dyDescent="0.2">
      <c r="C92" s="141" t="s">
        <v>289</v>
      </c>
      <c r="D92" s="137"/>
      <c r="E92" s="137"/>
      <c r="F92" s="137"/>
      <c r="G92" s="137"/>
      <c r="H92" s="137"/>
      <c r="I92" s="139">
        <f>EE80</f>
        <v>0</v>
      </c>
      <c r="J92" s="137"/>
      <c r="K92" s="139">
        <f>CH80</f>
        <v>0</v>
      </c>
    </row>
    <row r="93" spans="3:11" hidden="1" x14ac:dyDescent="0.2">
      <c r="C93" s="141" t="s">
        <v>290</v>
      </c>
      <c r="D93" s="137"/>
      <c r="E93" s="137"/>
      <c r="F93" s="137"/>
      <c r="G93" s="137"/>
      <c r="H93" s="137"/>
      <c r="I93" s="139">
        <f>EF80</f>
        <v>0</v>
      </c>
      <c r="J93" s="137"/>
      <c r="K93" s="139">
        <f>CI80</f>
        <v>0</v>
      </c>
    </row>
    <row r="94" spans="3:11" hidden="1" x14ac:dyDescent="0.2">
      <c r="C94" s="141" t="s">
        <v>291</v>
      </c>
      <c r="D94" s="137"/>
      <c r="E94" s="137"/>
      <c r="F94" s="137"/>
      <c r="G94" s="137"/>
      <c r="H94" s="137"/>
      <c r="I94" s="139">
        <f>EG80</f>
        <v>0</v>
      </c>
      <c r="J94" s="137"/>
      <c r="K94" s="139">
        <f>CJ80</f>
        <v>0</v>
      </c>
    </row>
    <row r="95" spans="3:11" hidden="1" x14ac:dyDescent="0.2">
      <c r="C95" s="141" t="s">
        <v>292</v>
      </c>
      <c r="D95" s="137"/>
      <c r="E95" s="137"/>
      <c r="F95" s="137"/>
      <c r="G95" s="137"/>
      <c r="H95" s="137"/>
      <c r="I95" s="139">
        <f>EH80</f>
        <v>0</v>
      </c>
      <c r="J95" s="137"/>
      <c r="K95" s="139">
        <f>CK80</f>
        <v>0</v>
      </c>
    </row>
    <row r="96" spans="3:11" hidden="1" x14ac:dyDescent="0.2">
      <c r="C96" s="141" t="s">
        <v>293</v>
      </c>
      <c r="D96" s="137"/>
      <c r="E96" s="137"/>
      <c r="F96" s="137"/>
      <c r="G96" s="137"/>
      <c r="H96" s="137"/>
      <c r="I96" s="139">
        <f>EI80</f>
        <v>0</v>
      </c>
      <c r="J96" s="137"/>
      <c r="K96" s="139">
        <f>CL80</f>
        <v>0</v>
      </c>
    </row>
    <row r="97" spans="3:13" hidden="1" x14ac:dyDescent="0.2">
      <c r="C97" s="141" t="s">
        <v>294</v>
      </c>
      <c r="D97" s="137"/>
      <c r="E97" s="137"/>
      <c r="F97" s="137"/>
      <c r="G97" s="137"/>
      <c r="H97" s="137"/>
      <c r="I97" s="139">
        <f>EJ80</f>
        <v>0</v>
      </c>
      <c r="J97" s="137"/>
      <c r="K97" s="139">
        <f>CM80</f>
        <v>0</v>
      </c>
    </row>
    <row r="98" spans="3:13" hidden="1" x14ac:dyDescent="0.2">
      <c r="C98" s="141" t="s">
        <v>295</v>
      </c>
      <c r="D98" s="137"/>
      <c r="E98" s="137"/>
      <c r="F98" s="137"/>
      <c r="G98" s="137"/>
      <c r="H98" s="137"/>
      <c r="I98" s="139">
        <f>EK80</f>
        <v>0</v>
      </c>
      <c r="J98" s="137"/>
      <c r="K98" s="139">
        <f>CN80</f>
        <v>0</v>
      </c>
    </row>
    <row r="99" spans="3:13" x14ac:dyDescent="0.2">
      <c r="C99" s="141" t="s">
        <v>296</v>
      </c>
      <c r="D99" s="137"/>
      <c r="E99" s="137"/>
      <c r="F99" s="137"/>
      <c r="G99" s="137"/>
      <c r="H99" s="137"/>
      <c r="I99" s="139">
        <f>EL80</f>
        <v>2189</v>
      </c>
      <c r="J99" s="137"/>
      <c r="K99" s="139">
        <f>CO80</f>
        <v>55455</v>
      </c>
    </row>
    <row r="100" spans="3:13" hidden="1" x14ac:dyDescent="0.2">
      <c r="C100" s="141" t="s">
        <v>297</v>
      </c>
      <c r="D100" s="137"/>
      <c r="E100" s="137"/>
      <c r="F100" s="137"/>
      <c r="G100" s="137"/>
      <c r="H100" s="137"/>
      <c r="I100" s="139">
        <f>EM80</f>
        <v>0</v>
      </c>
      <c r="J100" s="137"/>
      <c r="K100" s="139">
        <f>CP80</f>
        <v>0</v>
      </c>
    </row>
    <row r="101" spans="3:13" hidden="1" x14ac:dyDescent="0.2">
      <c r="C101" s="141" t="s">
        <v>298</v>
      </c>
      <c r="D101" s="137"/>
      <c r="E101" s="137"/>
      <c r="F101" s="137"/>
      <c r="G101" s="137"/>
      <c r="H101" s="137"/>
      <c r="I101" s="139">
        <f>EN80</f>
        <v>0</v>
      </c>
      <c r="J101" s="137"/>
      <c r="K101" s="139">
        <f>CQ80</f>
        <v>0</v>
      </c>
    </row>
    <row r="102" spans="3:13" hidden="1" x14ac:dyDescent="0.2">
      <c r="C102" s="141" t="s">
        <v>299</v>
      </c>
      <c r="D102" s="137"/>
      <c r="E102" s="137"/>
      <c r="F102" s="137"/>
      <c r="G102" s="137"/>
      <c r="H102" s="137"/>
      <c r="I102" s="139">
        <f>EO80</f>
        <v>0</v>
      </c>
      <c r="J102" s="137"/>
      <c r="K102" s="139">
        <f>CR80</f>
        <v>0</v>
      </c>
    </row>
    <row r="103" spans="3:13" hidden="1" x14ac:dyDescent="0.2">
      <c r="C103" s="141" t="s">
        <v>300</v>
      </c>
      <c r="D103" s="137"/>
      <c r="E103" s="137"/>
      <c r="F103" s="137"/>
      <c r="G103" s="137"/>
      <c r="H103" s="137"/>
      <c r="I103" s="139">
        <f>EP80</f>
        <v>0</v>
      </c>
      <c r="J103" s="137"/>
      <c r="K103" s="139">
        <f>CS80</f>
        <v>0</v>
      </c>
    </row>
    <row r="104" spans="3:13" hidden="1" x14ac:dyDescent="0.2">
      <c r="C104" s="141" t="s">
        <v>301</v>
      </c>
      <c r="D104" s="137"/>
      <c r="E104" s="137"/>
      <c r="F104" s="137"/>
      <c r="G104" s="137"/>
      <c r="H104" s="137"/>
      <c r="I104" s="139">
        <f>EQ80</f>
        <v>0</v>
      </c>
      <c r="J104" s="137"/>
      <c r="K104" s="139">
        <f>CT80</f>
        <v>0</v>
      </c>
    </row>
    <row r="105" spans="3:13" hidden="1" x14ac:dyDescent="0.2">
      <c r="C105" s="141" t="s">
        <v>302</v>
      </c>
      <c r="D105" s="137"/>
      <c r="E105" s="137"/>
      <c r="F105" s="137"/>
      <c r="G105" s="137"/>
      <c r="H105" s="137"/>
      <c r="I105" s="139">
        <f>ER80</f>
        <v>0</v>
      </c>
      <c r="J105" s="137"/>
      <c r="K105" s="139">
        <f>CU80</f>
        <v>0</v>
      </c>
    </row>
    <row r="107" spans="3:13" x14ac:dyDescent="0.2">
      <c r="C107" s="143" t="s">
        <v>303</v>
      </c>
      <c r="D107" s="142"/>
      <c r="E107" s="142"/>
      <c r="F107" s="142"/>
      <c r="G107" s="142"/>
      <c r="H107" s="142"/>
      <c r="I107" s="144">
        <f>EX80</f>
        <v>27701</v>
      </c>
      <c r="J107" s="142"/>
      <c r="K107" s="144">
        <f>DA80*0.9</f>
        <v>170286.30000000002</v>
      </c>
      <c r="L107">
        <v>0.9</v>
      </c>
      <c r="M107">
        <v>189207</v>
      </c>
    </row>
    <row r="108" spans="3:13" x14ac:dyDescent="0.2">
      <c r="C108" s="140" t="s">
        <v>283</v>
      </c>
      <c r="D108" s="133"/>
      <c r="E108" s="133"/>
      <c r="F108" s="133"/>
      <c r="G108" s="133"/>
      <c r="H108" s="133"/>
      <c r="I108" s="133"/>
      <c r="J108" s="133"/>
      <c r="K108" s="133"/>
    </row>
    <row r="109" spans="3:13" x14ac:dyDescent="0.2">
      <c r="C109" s="145" t="s">
        <v>304</v>
      </c>
      <c r="D109" s="142"/>
      <c r="E109" s="142"/>
      <c r="F109" s="142"/>
      <c r="G109" s="142"/>
      <c r="H109" s="142"/>
      <c r="I109" s="144">
        <f>EY80</f>
        <v>1304</v>
      </c>
      <c r="J109" s="142"/>
      <c r="K109" s="144">
        <f>DB80</f>
        <v>23899</v>
      </c>
    </row>
    <row r="110" spans="3:13" hidden="1" x14ac:dyDescent="0.2">
      <c r="C110" s="146" t="s">
        <v>305</v>
      </c>
      <c r="D110" s="13"/>
      <c r="E110" s="13"/>
      <c r="F110" s="13"/>
      <c r="G110" s="13"/>
      <c r="H110" s="13"/>
      <c r="I110" s="135">
        <f>EZ80</f>
        <v>0</v>
      </c>
      <c r="J110" s="13"/>
      <c r="K110" s="135">
        <f>DC80</f>
        <v>0</v>
      </c>
    </row>
    <row r="111" spans="3:13" hidden="1" x14ac:dyDescent="0.2">
      <c r="C111" s="140" t="s">
        <v>283</v>
      </c>
      <c r="D111" s="133"/>
      <c r="E111" s="133"/>
      <c r="F111" s="133"/>
      <c r="G111" s="133"/>
      <c r="H111" s="133"/>
      <c r="I111" s="133"/>
      <c r="J111" s="133"/>
      <c r="K111" s="133"/>
    </row>
    <row r="112" spans="3:13" hidden="1" x14ac:dyDescent="0.2">
      <c r="C112" s="147" t="s">
        <v>306</v>
      </c>
      <c r="D112" s="13"/>
      <c r="E112" s="13"/>
      <c r="F112" s="13"/>
      <c r="G112" s="13"/>
      <c r="H112" s="13"/>
      <c r="I112" s="135">
        <f>FA80</f>
        <v>0</v>
      </c>
      <c r="J112" s="13"/>
      <c r="K112" s="135">
        <f>DD80</f>
        <v>0</v>
      </c>
    </row>
    <row r="113" spans="1:13" hidden="1" x14ac:dyDescent="0.2">
      <c r="C113" s="147" t="s">
        <v>307</v>
      </c>
      <c r="D113" s="13"/>
      <c r="E113" s="13"/>
      <c r="F113" s="13"/>
      <c r="G113" s="13"/>
      <c r="H113" s="13"/>
      <c r="I113" s="135">
        <f>FB80</f>
        <v>0</v>
      </c>
      <c r="J113" s="13"/>
      <c r="K113" s="135">
        <f>DE80</f>
        <v>0</v>
      </c>
    </row>
    <row r="114" spans="1:13" hidden="1" x14ac:dyDescent="0.2">
      <c r="C114" s="149" t="s">
        <v>308</v>
      </c>
      <c r="D114" s="148"/>
      <c r="E114" s="148"/>
      <c r="F114" s="148"/>
      <c r="G114" s="148"/>
      <c r="H114" s="148"/>
      <c r="I114" s="150">
        <f>FC80</f>
        <v>0</v>
      </c>
      <c r="J114" s="148"/>
      <c r="K114" s="150">
        <f>DF80</f>
        <v>0</v>
      </c>
    </row>
    <row r="115" spans="1:13" hidden="1" x14ac:dyDescent="0.2">
      <c r="C115" s="151" t="s">
        <v>309</v>
      </c>
      <c r="D115" s="148"/>
      <c r="E115" s="148"/>
      <c r="F115" s="148"/>
      <c r="G115" s="148"/>
      <c r="H115" s="148"/>
      <c r="I115" s="150">
        <f>FD80</f>
        <v>0</v>
      </c>
      <c r="J115" s="148"/>
      <c r="K115" s="150">
        <f>DG80</f>
        <v>0</v>
      </c>
    </row>
    <row r="116" spans="1:13" hidden="1" x14ac:dyDescent="0.2">
      <c r="C116" s="151" t="s">
        <v>310</v>
      </c>
      <c r="D116" s="148"/>
      <c r="E116" s="148"/>
      <c r="F116" s="148"/>
      <c r="G116" s="148"/>
      <c r="H116" s="148"/>
      <c r="I116" s="150">
        <f>FE80</f>
        <v>0</v>
      </c>
      <c r="J116" s="148"/>
      <c r="K116" s="150">
        <f>DH80</f>
        <v>0</v>
      </c>
    </row>
    <row r="117" spans="1:13" hidden="1" x14ac:dyDescent="0.2">
      <c r="C117" s="153" t="s">
        <v>311</v>
      </c>
      <c r="D117" s="152"/>
      <c r="E117" s="152"/>
      <c r="F117" s="152"/>
      <c r="G117" s="152"/>
      <c r="H117" s="152"/>
      <c r="I117" s="154">
        <f>FF80</f>
        <v>0</v>
      </c>
      <c r="J117" s="152"/>
      <c r="K117" s="154">
        <f>DI80</f>
        <v>0</v>
      </c>
    </row>
    <row r="118" spans="1:13" hidden="1" x14ac:dyDescent="0.2">
      <c r="C118" s="155" t="s">
        <v>312</v>
      </c>
      <c r="D118" s="152"/>
      <c r="E118" s="152"/>
      <c r="F118" s="152"/>
      <c r="G118" s="152"/>
      <c r="H118" s="152"/>
      <c r="I118" s="154">
        <f>FG80</f>
        <v>0</v>
      </c>
      <c r="J118" s="152"/>
      <c r="K118" s="154">
        <f>DJ80</f>
        <v>0</v>
      </c>
    </row>
    <row r="119" spans="1:13" hidden="1" x14ac:dyDescent="0.2">
      <c r="C119" s="155" t="s">
        <v>313</v>
      </c>
      <c r="D119" s="152"/>
      <c r="E119" s="152"/>
      <c r="F119" s="152"/>
      <c r="G119" s="152"/>
      <c r="H119" s="152"/>
      <c r="I119" s="154">
        <f>FH80</f>
        <v>0</v>
      </c>
      <c r="J119" s="152"/>
      <c r="K119" s="154">
        <f>DK80</f>
        <v>0</v>
      </c>
    </row>
    <row r="120" spans="1:13" hidden="1" x14ac:dyDescent="0.2">
      <c r="C120" s="146" t="s">
        <v>85</v>
      </c>
      <c r="D120" s="13"/>
      <c r="E120" s="13"/>
      <c r="F120" s="13"/>
      <c r="G120" s="13"/>
      <c r="H120" s="13"/>
      <c r="I120" s="135">
        <f>FI80</f>
        <v>0</v>
      </c>
      <c r="J120" s="13"/>
      <c r="K120" s="135">
        <f>DL80</f>
        <v>0</v>
      </c>
    </row>
    <row r="121" spans="1:13" hidden="1" x14ac:dyDescent="0.2">
      <c r="C121" s="146" t="s">
        <v>91</v>
      </c>
      <c r="D121" s="13"/>
      <c r="E121" s="13"/>
      <c r="F121" s="13"/>
      <c r="G121" s="13"/>
      <c r="H121" s="13"/>
      <c r="I121" s="135">
        <f>FJ80</f>
        <v>0</v>
      </c>
      <c r="J121" s="13"/>
      <c r="K121" s="135">
        <f>DM80</f>
        <v>0</v>
      </c>
    </row>
    <row r="122" spans="1:13" x14ac:dyDescent="0.2">
      <c r="C122" s="138" t="s">
        <v>314</v>
      </c>
      <c r="D122" s="137"/>
      <c r="E122" s="137"/>
      <c r="F122" s="137"/>
      <c r="G122" s="137"/>
      <c r="H122" s="137"/>
      <c r="I122" s="139">
        <f>EW80+EY80</f>
        <v>3493</v>
      </c>
      <c r="J122" s="137"/>
      <c r="K122" s="139">
        <f>CZ80+DB80</f>
        <v>79354</v>
      </c>
    </row>
    <row r="124" spans="1:13" x14ac:dyDescent="0.2">
      <c r="A124" s="156"/>
      <c r="B124" s="156"/>
      <c r="C124" s="156" t="s">
        <v>93</v>
      </c>
      <c r="D124" s="156"/>
      <c r="E124" s="156"/>
      <c r="F124" s="156"/>
      <c r="G124" s="156"/>
      <c r="H124" s="156"/>
      <c r="I124" s="157">
        <f>FW80</f>
        <v>16406</v>
      </c>
      <c r="J124" s="156"/>
      <c r="K124" s="157">
        <f>DZ80</f>
        <v>116807</v>
      </c>
    </row>
    <row r="125" spans="1:13" x14ac:dyDescent="0.2">
      <c r="A125" s="156"/>
      <c r="B125" s="156"/>
      <c r="C125" s="156" t="s">
        <v>315</v>
      </c>
      <c r="D125" s="156"/>
      <c r="E125" s="156"/>
      <c r="F125" s="156"/>
      <c r="G125" s="156"/>
      <c r="H125" s="156"/>
      <c r="I125" s="157">
        <f>FK80</f>
        <v>3004</v>
      </c>
      <c r="J125" s="156"/>
      <c r="K125" s="157">
        <f>DN80*0.75</f>
        <v>47985.75</v>
      </c>
      <c r="L125">
        <v>0.75</v>
      </c>
      <c r="M125">
        <v>63981</v>
      </c>
    </row>
    <row r="126" spans="1:13" x14ac:dyDescent="0.2">
      <c r="A126" s="156"/>
      <c r="B126" s="156"/>
      <c r="C126" s="156" t="s">
        <v>316</v>
      </c>
      <c r="D126" s="156"/>
      <c r="E126" s="156"/>
      <c r="F126" s="156"/>
      <c r="G126" s="156"/>
      <c r="H126" s="156"/>
      <c r="I126" s="157">
        <f>FL80</f>
        <v>1643</v>
      </c>
      <c r="J126" s="156"/>
      <c r="K126" s="157">
        <f>DO80*0.75</f>
        <v>23599.5</v>
      </c>
      <c r="L126">
        <v>0.75</v>
      </c>
      <c r="M126">
        <v>31446</v>
      </c>
    </row>
    <row r="128" spans="1:13" x14ac:dyDescent="0.2">
      <c r="C128" s="25" t="s">
        <v>317</v>
      </c>
      <c r="D128" s="25"/>
      <c r="E128" s="25"/>
      <c r="F128" s="25"/>
      <c r="G128" s="25"/>
      <c r="H128" s="25"/>
      <c r="I128" s="158">
        <f>FM80</f>
        <v>34537</v>
      </c>
      <c r="J128" s="25"/>
      <c r="K128" s="158">
        <f>K88+K107+K125+K126</f>
        <v>297326.55000000005</v>
      </c>
      <c r="M128">
        <v>340109</v>
      </c>
    </row>
    <row r="129" spans="3:11" x14ac:dyDescent="0.2">
      <c r="C129" s="136" t="s">
        <v>318</v>
      </c>
      <c r="D129" s="133"/>
      <c r="E129" s="133"/>
      <c r="F129" s="133"/>
      <c r="G129" s="133"/>
      <c r="H129" s="133"/>
      <c r="I129" s="133"/>
      <c r="J129" s="133"/>
      <c r="K129" s="133"/>
    </row>
    <row r="130" spans="3:11" x14ac:dyDescent="0.2">
      <c r="C130" s="146" t="s">
        <v>319</v>
      </c>
      <c r="D130" s="13"/>
      <c r="E130" s="13"/>
      <c r="F130" s="13"/>
      <c r="G130" s="13"/>
      <c r="H130" s="13"/>
      <c r="I130" s="135">
        <f>FN80</f>
        <v>34537</v>
      </c>
      <c r="J130" s="13"/>
      <c r="K130" s="135">
        <f>K128</f>
        <v>297326.55000000005</v>
      </c>
    </row>
    <row r="131" spans="3:11" hidden="1" x14ac:dyDescent="0.2">
      <c r="C131" s="146" t="s">
        <v>320</v>
      </c>
      <c r="D131" s="13"/>
      <c r="E131" s="13"/>
      <c r="F131" s="13"/>
      <c r="G131" s="13"/>
      <c r="H131" s="13"/>
      <c r="I131" s="135">
        <f>FO80</f>
        <v>0</v>
      </c>
      <c r="J131" s="13"/>
      <c r="K131" s="135">
        <f>DR80</f>
        <v>0</v>
      </c>
    </row>
    <row r="132" spans="3:11" hidden="1" x14ac:dyDescent="0.2">
      <c r="C132" s="159" t="s">
        <v>321</v>
      </c>
      <c r="D132" s="152"/>
      <c r="E132" s="152"/>
      <c r="F132" s="152"/>
      <c r="G132" s="152"/>
      <c r="H132" s="152"/>
      <c r="I132" s="154">
        <f>FP80</f>
        <v>0</v>
      </c>
      <c r="J132" s="152"/>
      <c r="K132" s="154">
        <f>DS80</f>
        <v>0</v>
      </c>
    </row>
    <row r="133" spans="3:11" hidden="1" x14ac:dyDescent="0.2">
      <c r="C133" s="146" t="s">
        <v>80</v>
      </c>
      <c r="D133" s="13"/>
      <c r="E133" s="13"/>
      <c r="F133" s="13"/>
      <c r="G133" s="13"/>
      <c r="H133" s="13"/>
      <c r="I133" s="135">
        <f>FQ80</f>
        <v>0</v>
      </c>
      <c r="J133" s="13"/>
      <c r="K133" s="135">
        <f>DT80</f>
        <v>0</v>
      </c>
    </row>
    <row r="135" spans="3:11" x14ac:dyDescent="0.2">
      <c r="C135" s="13" t="s">
        <v>322</v>
      </c>
      <c r="D135" s="13"/>
      <c r="E135" s="13"/>
      <c r="F135" s="13"/>
      <c r="G135" s="13"/>
      <c r="H135" s="13"/>
      <c r="I135" s="135">
        <f>FR80</f>
        <v>34537</v>
      </c>
      <c r="J135" s="13"/>
      <c r="K135" s="135">
        <f>K130</f>
        <v>297326.55000000005</v>
      </c>
    </row>
    <row r="136" spans="3:11" x14ac:dyDescent="0.2">
      <c r="C136" s="13" t="s">
        <v>323</v>
      </c>
      <c r="D136" s="13"/>
      <c r="E136" s="13"/>
      <c r="F136" s="13"/>
      <c r="G136" s="13"/>
      <c r="H136" s="13"/>
      <c r="I136" s="13"/>
      <c r="J136" s="13"/>
      <c r="K136" s="13"/>
    </row>
    <row r="137" spans="3:11" x14ac:dyDescent="0.2">
      <c r="C137" s="13" t="s">
        <v>324</v>
      </c>
      <c r="D137" s="13"/>
      <c r="E137" s="24">
        <v>0</v>
      </c>
      <c r="F137" s="160" t="s">
        <v>272</v>
      </c>
      <c r="G137" s="13"/>
      <c r="H137" s="13"/>
      <c r="I137" s="135">
        <f>ROUND(I135*E137/100,0)</f>
        <v>0</v>
      </c>
      <c r="J137" s="13"/>
      <c r="K137" s="135">
        <f>ROUND(K135*E137/100,0)</f>
        <v>0</v>
      </c>
    </row>
    <row r="138" spans="3:11" x14ac:dyDescent="0.2">
      <c r="C138" s="13" t="s">
        <v>325</v>
      </c>
      <c r="D138" s="13"/>
      <c r="E138" s="13"/>
      <c r="F138" s="13"/>
      <c r="G138" s="13"/>
      <c r="H138" s="13"/>
      <c r="I138" s="135">
        <f>I137+I135</f>
        <v>34537</v>
      </c>
      <c r="J138" s="13"/>
      <c r="K138" s="135">
        <f>ROUND(K135,0)</f>
        <v>297327</v>
      </c>
    </row>
    <row r="140" spans="3:11" x14ac:dyDescent="0.2">
      <c r="C140" s="25" t="s">
        <v>326</v>
      </c>
      <c r="D140" s="25"/>
      <c r="E140" s="25"/>
      <c r="F140" s="25"/>
      <c r="G140" s="25"/>
      <c r="H140" s="25"/>
      <c r="I140" s="158">
        <f>I138+FP80+FQ80</f>
        <v>34537</v>
      </c>
      <c r="J140" s="25"/>
      <c r="K140" s="158">
        <f>K138+DS80+DT80</f>
        <v>297327</v>
      </c>
    </row>
    <row r="141" spans="3:11" x14ac:dyDescent="0.2">
      <c r="C141" s="13" t="s">
        <v>327</v>
      </c>
      <c r="D141" s="13"/>
      <c r="E141" s="24">
        <v>20</v>
      </c>
      <c r="F141" s="160" t="s">
        <v>272</v>
      </c>
      <c r="G141" s="13"/>
      <c r="H141" s="13"/>
      <c r="I141" s="13"/>
      <c r="J141" s="13"/>
      <c r="K141" s="134">
        <f>ROUND(K140*E141/100,2)</f>
        <v>59465.4</v>
      </c>
    </row>
    <row r="142" spans="3:11" x14ac:dyDescent="0.2">
      <c r="C142" s="25" t="s">
        <v>328</v>
      </c>
      <c r="D142" s="25"/>
      <c r="E142" s="25"/>
      <c r="F142" s="25"/>
      <c r="G142" s="25"/>
      <c r="H142" s="25"/>
      <c r="I142" s="25"/>
      <c r="J142" s="25"/>
      <c r="K142" s="161">
        <f>K141+K140</f>
        <v>356792.4</v>
      </c>
    </row>
    <row r="143" spans="3:11" hidden="1" outlineLevel="1" x14ac:dyDescent="0.2"/>
    <row r="144" spans="3:11" hidden="1" outlineLevel="1" x14ac:dyDescent="0.2"/>
    <row r="145" spans="1:255" hidden="1" outlineLevel="1" x14ac:dyDescent="0.2">
      <c r="A145" s="162" t="s">
        <v>329</v>
      </c>
      <c r="B145" s="162"/>
      <c r="C145" s="367"/>
      <c r="D145" s="367"/>
      <c r="E145" s="367"/>
      <c r="F145" s="367"/>
      <c r="G145" s="163"/>
      <c r="H145" s="163"/>
      <c r="I145" s="367"/>
      <c r="J145" s="367"/>
      <c r="BY145" s="164">
        <f>C145</f>
        <v>0</v>
      </c>
      <c r="BZ145" s="164">
        <f>I145</f>
        <v>0</v>
      </c>
      <c r="IU145" s="23"/>
    </row>
    <row r="146" spans="1:255" s="166" customFormat="1" ht="11.25" hidden="1" outlineLevel="1" x14ac:dyDescent="0.2">
      <c r="A146" s="165"/>
      <c r="B146" s="165"/>
      <c r="C146" s="411" t="s">
        <v>330</v>
      </c>
      <c r="D146" s="411"/>
      <c r="E146" s="411"/>
      <c r="F146" s="411"/>
      <c r="G146" s="411"/>
      <c r="H146" s="411"/>
      <c r="I146" s="411" t="s">
        <v>331</v>
      </c>
      <c r="J146" s="411"/>
    </row>
    <row r="147" spans="1:255" hidden="1" outlineLevel="1" x14ac:dyDescent="0.2">
      <c r="A147" s="18"/>
      <c r="B147" s="18"/>
      <c r="C147" s="18"/>
      <c r="D147" s="18"/>
      <c r="E147" s="18"/>
      <c r="F147" s="18"/>
      <c r="G147" s="11" t="s">
        <v>332</v>
      </c>
      <c r="H147" s="18"/>
      <c r="I147" s="18"/>
      <c r="J147" s="18"/>
    </row>
    <row r="148" spans="1:255" hidden="1" outlineLevel="1" x14ac:dyDescent="0.2">
      <c r="A148" s="162" t="s">
        <v>333</v>
      </c>
      <c r="B148" s="162"/>
      <c r="C148" s="367"/>
      <c r="D148" s="367"/>
      <c r="E148" s="367"/>
      <c r="F148" s="367"/>
      <c r="G148" s="163"/>
      <c r="H148" s="163"/>
      <c r="I148" s="367"/>
      <c r="J148" s="367"/>
      <c r="BY148" s="164">
        <f>C148</f>
        <v>0</v>
      </c>
      <c r="BZ148" s="164">
        <f>I148</f>
        <v>0</v>
      </c>
      <c r="IU148" s="23"/>
    </row>
    <row r="149" spans="1:255" s="166" customFormat="1" ht="11.25" hidden="1" outlineLevel="1" x14ac:dyDescent="0.2">
      <c r="A149" s="165"/>
      <c r="B149" s="165"/>
      <c r="C149" s="411" t="s">
        <v>330</v>
      </c>
      <c r="D149" s="411"/>
      <c r="E149" s="411"/>
      <c r="F149" s="411"/>
      <c r="G149" s="411"/>
      <c r="H149" s="411"/>
      <c r="I149" s="411" t="s">
        <v>331</v>
      </c>
      <c r="J149" s="411"/>
    </row>
    <row r="150" spans="1:255" hidden="1" outlineLevel="1" x14ac:dyDescent="0.2">
      <c r="A150" s="18"/>
      <c r="B150" s="18"/>
      <c r="C150" s="18"/>
      <c r="D150" s="18"/>
      <c r="E150" s="18"/>
      <c r="F150" s="18"/>
      <c r="G150" s="11" t="s">
        <v>332</v>
      </c>
      <c r="H150" s="18"/>
      <c r="I150" s="18"/>
      <c r="J150" s="18"/>
    </row>
    <row r="151" spans="1:255" collapsed="1" x14ac:dyDescent="0.2"/>
    <row r="152" spans="1:255" outlineLevel="1" x14ac:dyDescent="0.2"/>
    <row r="153" spans="1:255" outlineLevel="1" x14ac:dyDescent="0.2"/>
    <row r="154" spans="1:255" hidden="1" outlineLevel="1" x14ac:dyDescent="0.2">
      <c r="A154" s="162" t="s">
        <v>334</v>
      </c>
      <c r="B154" s="162"/>
      <c r="C154" s="367" t="s">
        <v>403</v>
      </c>
      <c r="D154" s="367"/>
      <c r="E154" s="367"/>
      <c r="F154" s="367"/>
      <c r="G154" s="163"/>
      <c r="H154" s="163"/>
      <c r="I154" s="367" t="s">
        <v>7</v>
      </c>
      <c r="J154" s="367"/>
      <c r="K154" s="31">
        <v>45063</v>
      </c>
      <c r="BY154" s="164" t="str">
        <f>C154</f>
        <v xml:space="preserve"> Главный инженер сметчик сметно-расчетной службы ООО "ОДСК"</v>
      </c>
      <c r="BZ154" s="164" t="str">
        <f>I154</f>
        <v>Кузнецова У. И.</v>
      </c>
      <c r="IU154" s="23"/>
    </row>
    <row r="155" spans="1:255" s="166" customFormat="1" ht="11.25" hidden="1" outlineLevel="1" x14ac:dyDescent="0.2">
      <c r="A155" s="165"/>
      <c r="B155" s="165"/>
      <c r="C155" s="411" t="s">
        <v>330</v>
      </c>
      <c r="D155" s="411"/>
      <c r="E155" s="411"/>
      <c r="F155" s="411"/>
      <c r="G155" s="411"/>
      <c r="H155" s="411"/>
      <c r="I155" s="411" t="s">
        <v>331</v>
      </c>
      <c r="J155" s="411"/>
    </row>
    <row r="156" spans="1:255" hidden="1" outlineLevel="1" x14ac:dyDescent="0.2">
      <c r="A156" s="18"/>
      <c r="B156" s="18"/>
      <c r="C156" s="18"/>
      <c r="D156" s="18"/>
      <c r="E156" s="18"/>
      <c r="F156" s="18"/>
      <c r="G156" s="11" t="s">
        <v>332</v>
      </c>
      <c r="H156" s="18"/>
      <c r="I156" s="18"/>
      <c r="J156" s="18"/>
    </row>
    <row r="157" spans="1:255" hidden="1" outlineLevel="1" x14ac:dyDescent="0.2">
      <c r="A157" s="162" t="s">
        <v>335</v>
      </c>
      <c r="B157" s="162"/>
      <c r="C157" s="367" t="s">
        <v>336</v>
      </c>
      <c r="D157" s="367"/>
      <c r="E157" s="367"/>
      <c r="F157" s="367"/>
      <c r="G157" s="163"/>
      <c r="H157" s="163"/>
      <c r="I157" s="367" t="s">
        <v>337</v>
      </c>
      <c r="J157" s="367"/>
      <c r="BY157" s="164" t="str">
        <f>C157</f>
        <v>Руководитель  сметно-расчетной службы ООО "ОДСК"</v>
      </c>
      <c r="BZ157" s="164" t="str">
        <f>I157</f>
        <v>Артамонова Ю.А.</v>
      </c>
      <c r="IU157" s="23"/>
    </row>
    <row r="158" spans="1:255" s="166" customFormat="1" ht="11.25" hidden="1" outlineLevel="1" x14ac:dyDescent="0.2">
      <c r="A158" s="165"/>
      <c r="B158" s="165"/>
      <c r="C158" s="411" t="s">
        <v>330</v>
      </c>
      <c r="D158" s="411"/>
      <c r="E158" s="411"/>
      <c r="F158" s="411"/>
      <c r="G158" s="411"/>
      <c r="H158" s="411"/>
      <c r="I158" s="411" t="s">
        <v>331</v>
      </c>
      <c r="J158" s="411"/>
    </row>
    <row r="159" spans="1:255" hidden="1" outlineLevel="1" x14ac:dyDescent="0.2">
      <c r="A159" s="18"/>
      <c r="B159" s="18"/>
      <c r="C159" s="18"/>
      <c r="D159" s="18"/>
      <c r="E159" s="18"/>
      <c r="F159" s="18"/>
      <c r="G159" s="11" t="s">
        <v>332</v>
      </c>
      <c r="H159" s="18"/>
      <c r="I159" s="18"/>
      <c r="J159" s="18"/>
    </row>
    <row r="160" spans="1:255" hidden="1" outlineLevel="1" x14ac:dyDescent="0.2">
      <c r="A160" s="162" t="s">
        <v>221</v>
      </c>
      <c r="B160" s="162"/>
      <c r="C160" s="367" t="s">
        <v>338</v>
      </c>
      <c r="D160" s="367"/>
      <c r="E160" s="367"/>
      <c r="F160" s="367"/>
      <c r="G160" s="163"/>
      <c r="H160" s="163"/>
      <c r="I160" s="367" t="s">
        <v>339</v>
      </c>
      <c r="J160" s="367"/>
      <c r="BY160" s="164" t="str">
        <f>C160</f>
        <v>Руководитель ПТС ООО "ОСУ-2"</v>
      </c>
      <c r="BZ160" s="164" t="str">
        <f>I160</f>
        <v>Когтев В.И.</v>
      </c>
      <c r="IU160" s="23"/>
    </row>
    <row r="161" spans="1:10" s="166" customFormat="1" ht="11.25" hidden="1" outlineLevel="1" x14ac:dyDescent="0.2">
      <c r="A161" s="165"/>
      <c r="B161" s="165"/>
      <c r="C161" s="411" t="s">
        <v>330</v>
      </c>
      <c r="D161" s="411"/>
      <c r="E161" s="411"/>
      <c r="F161" s="411"/>
      <c r="G161" s="411"/>
      <c r="H161" s="411"/>
      <c r="I161" s="411" t="s">
        <v>331</v>
      </c>
      <c r="J161" s="411"/>
    </row>
    <row r="162" spans="1:10" hidden="1" outlineLevel="1" x14ac:dyDescent="0.2">
      <c r="A162" s="18"/>
      <c r="B162" s="18"/>
      <c r="C162" s="18"/>
      <c r="D162" s="18"/>
      <c r="E162" s="18"/>
      <c r="F162" s="18"/>
      <c r="G162" s="11" t="s">
        <v>332</v>
      </c>
      <c r="H162" s="18"/>
      <c r="I162" s="18"/>
      <c r="J162" s="18"/>
    </row>
    <row r="163" spans="1:10" collapsed="1" x14ac:dyDescent="0.2"/>
    <row r="164" spans="1:10" x14ac:dyDescent="0.2">
      <c r="A164" s="31"/>
      <c r="B164" s="31"/>
    </row>
  </sheetData>
  <mergeCells count="85">
    <mergeCell ref="C158:H158"/>
    <mergeCell ref="I158:J158"/>
    <mergeCell ref="C160:F160"/>
    <mergeCell ref="I160:J160"/>
    <mergeCell ref="C161:H161"/>
    <mergeCell ref="I161:J161"/>
    <mergeCell ref="C154:F154"/>
    <mergeCell ref="I154:J154"/>
    <mergeCell ref="C155:H155"/>
    <mergeCell ref="I155:J155"/>
    <mergeCell ref="C157:F157"/>
    <mergeCell ref="I157:J157"/>
    <mergeCell ref="C146:H146"/>
    <mergeCell ref="I146:J146"/>
    <mergeCell ref="C148:F148"/>
    <mergeCell ref="I148:J148"/>
    <mergeCell ref="C149:H149"/>
    <mergeCell ref="I149:J149"/>
    <mergeCell ref="H78:I78"/>
    <mergeCell ref="J78:K78"/>
    <mergeCell ref="H79:I79"/>
    <mergeCell ref="J79:K79"/>
    <mergeCell ref="C145:F145"/>
    <mergeCell ref="I145:J145"/>
    <mergeCell ref="H62:I62"/>
    <mergeCell ref="J62:K62"/>
    <mergeCell ref="H70:I70"/>
    <mergeCell ref="J70:K70"/>
    <mergeCell ref="H71:I71"/>
    <mergeCell ref="J71:K71"/>
    <mergeCell ref="H61:I61"/>
    <mergeCell ref="J61:K61"/>
    <mergeCell ref="F42:F45"/>
    <mergeCell ref="G42:G45"/>
    <mergeCell ref="H42:H45"/>
    <mergeCell ref="I42:I45"/>
    <mergeCell ref="J42:J45"/>
    <mergeCell ref="K42:K45"/>
    <mergeCell ref="C48:K48"/>
    <mergeCell ref="H56:I56"/>
    <mergeCell ref="J56:K56"/>
    <mergeCell ref="H57:I57"/>
    <mergeCell ref="J57:K57"/>
    <mergeCell ref="C30:K30"/>
    <mergeCell ref="C31:K31"/>
    <mergeCell ref="A33:K33"/>
    <mergeCell ref="A34:K34"/>
    <mergeCell ref="C35:K35"/>
    <mergeCell ref="A42:A45"/>
    <mergeCell ref="B42:B45"/>
    <mergeCell ref="C42:C45"/>
    <mergeCell ref="D42:D45"/>
    <mergeCell ref="E42:E45"/>
    <mergeCell ref="C29:K29"/>
    <mergeCell ref="G14:H14"/>
    <mergeCell ref="J14:K14"/>
    <mergeCell ref="J15:K15"/>
    <mergeCell ref="J16:K16"/>
    <mergeCell ref="G18:G19"/>
    <mergeCell ref="H18:H19"/>
    <mergeCell ref="I18:J18"/>
    <mergeCell ref="C20:F20"/>
    <mergeCell ref="C21:F21"/>
    <mergeCell ref="C22:F22"/>
    <mergeCell ref="C23:F23"/>
    <mergeCell ref="E26:F26"/>
    <mergeCell ref="C11:G11"/>
    <mergeCell ref="J11:K11"/>
    <mergeCell ref="C12:G12"/>
    <mergeCell ref="J12:K12"/>
    <mergeCell ref="C13:G13"/>
    <mergeCell ref="J13:K13"/>
    <mergeCell ref="C8:G8"/>
    <mergeCell ref="J8:K8"/>
    <mergeCell ref="C9:G9"/>
    <mergeCell ref="J9:K9"/>
    <mergeCell ref="C10:G10"/>
    <mergeCell ref="J10:K10"/>
    <mergeCell ref="C7:G7"/>
    <mergeCell ref="J7:K7"/>
    <mergeCell ref="H2:K2"/>
    <mergeCell ref="H3:K3"/>
    <mergeCell ref="H4:K4"/>
    <mergeCell ref="J5:K5"/>
    <mergeCell ref="J6:K6"/>
  </mergeCells>
  <printOptions horizontalCentered="1"/>
  <pageMargins left="0.39370078740157499" right="0.39370078740157499" top="0.78740157480314998" bottom="0.39370078740157499" header="0" footer="0"/>
  <pageSetup paperSize="9" orientation="landscape" r:id="rId1"/>
  <headerFooter>
    <oddHeader>&amp;CСтраница &amp;P из &amp;N</oddHeader>
    <oddFooter>&amp;R&amp;P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547"/>
  <sheetViews>
    <sheetView tabSelected="1" topLeftCell="A538" zoomScale="93" zoomScaleNormal="93" zoomScaleSheetLayoutView="85" workbookViewId="0">
      <selection activeCell="J504" sqref="J504"/>
    </sheetView>
  </sheetViews>
  <sheetFormatPr defaultRowHeight="16.5" outlineLevelRow="1" x14ac:dyDescent="0.3"/>
  <cols>
    <col min="1" max="1" width="5" style="200" customWidth="1"/>
    <col min="2" max="2" width="9.42578125" style="200" customWidth="1"/>
    <col min="3" max="3" width="52.42578125" style="206" customWidth="1"/>
    <col min="4" max="4" width="11.5703125" style="206" bestFit="1" customWidth="1"/>
    <col min="5" max="5" width="11.42578125" style="206" customWidth="1"/>
    <col min="6" max="6" width="14.7109375" style="239" customWidth="1"/>
    <col min="7" max="7" width="16.85546875" style="239" customWidth="1"/>
    <col min="8" max="16384" width="9.140625" style="200"/>
  </cols>
  <sheetData>
    <row r="1" spans="1:7" x14ac:dyDescent="0.3">
      <c r="A1" s="198"/>
      <c r="B1" s="198"/>
      <c r="C1" s="199"/>
      <c r="D1" s="199"/>
      <c r="E1" s="428" t="s">
        <v>404</v>
      </c>
      <c r="F1" s="428"/>
      <c r="G1" s="428"/>
    </row>
    <row r="2" spans="1:7" ht="16.5" customHeight="1" x14ac:dyDescent="0.3">
      <c r="A2" s="198"/>
      <c r="B2" s="198"/>
      <c r="C2" s="199"/>
      <c r="D2" s="199"/>
      <c r="E2" s="429" t="s">
        <v>405</v>
      </c>
      <c r="F2" s="429"/>
      <c r="G2" s="429"/>
    </row>
    <row r="3" spans="1:7" ht="16.5" customHeight="1" x14ac:dyDescent="0.3">
      <c r="A3" s="198"/>
      <c r="B3" s="198"/>
      <c r="C3" s="199"/>
      <c r="D3" s="199"/>
      <c r="E3" s="201"/>
      <c r="F3" s="202"/>
      <c r="G3" s="203" t="s">
        <v>530</v>
      </c>
    </row>
    <row r="4" spans="1:7" x14ac:dyDescent="0.3">
      <c r="A4" s="198"/>
      <c r="B4" s="198"/>
      <c r="C4" s="199"/>
      <c r="D4" s="199"/>
      <c r="E4" s="204"/>
      <c r="F4" s="205"/>
      <c r="G4" s="203"/>
    </row>
    <row r="5" spans="1:7" x14ac:dyDescent="0.3">
      <c r="E5" s="207"/>
      <c r="F5" s="208"/>
      <c r="G5" s="209"/>
    </row>
    <row r="6" spans="1:7" ht="18.75" x14ac:dyDescent="0.3">
      <c r="A6" s="430" t="s">
        <v>406</v>
      </c>
      <c r="B6" s="430"/>
      <c r="C6" s="430"/>
      <c r="D6" s="430"/>
      <c r="E6" s="430"/>
      <c r="F6" s="430"/>
      <c r="G6" s="430"/>
    </row>
    <row r="7" spans="1:7" ht="18.75" x14ac:dyDescent="0.3">
      <c r="A7" s="211"/>
      <c r="B7" s="211"/>
      <c r="C7" s="212"/>
      <c r="D7" s="212"/>
      <c r="E7" s="212"/>
      <c r="F7" s="431"/>
      <c r="G7" s="431"/>
    </row>
    <row r="8" spans="1:7" ht="26.25" customHeight="1" x14ac:dyDescent="0.3">
      <c r="A8" s="213" t="s">
        <v>224</v>
      </c>
      <c r="B8" s="214"/>
      <c r="C8" s="432" t="s">
        <v>550</v>
      </c>
      <c r="D8" s="432"/>
      <c r="E8" s="432"/>
      <c r="F8" s="432"/>
      <c r="G8" s="432"/>
    </row>
    <row r="9" spans="1:7" ht="35.25" customHeight="1" x14ac:dyDescent="0.3">
      <c r="A9" s="423" t="s">
        <v>441</v>
      </c>
      <c r="B9" s="423"/>
      <c r="C9" s="241" t="s">
        <v>529</v>
      </c>
      <c r="D9" s="241"/>
      <c r="E9" s="241"/>
      <c r="F9" s="241"/>
      <c r="G9" s="241"/>
    </row>
    <row r="10" spans="1:7" x14ac:dyDescent="0.3">
      <c r="A10" s="215" t="s">
        <v>407</v>
      </c>
      <c r="B10" s="216"/>
      <c r="C10" s="217"/>
      <c r="D10" s="217"/>
      <c r="E10" s="217"/>
      <c r="F10" s="218"/>
      <c r="G10" s="219"/>
    </row>
    <row r="11" spans="1:7" s="222" customFormat="1" x14ac:dyDescent="0.3">
      <c r="A11" s="220"/>
      <c r="B11" s="221"/>
      <c r="C11" s="424" t="s">
        <v>408</v>
      </c>
      <c r="D11" s="424"/>
      <c r="E11" s="424"/>
      <c r="F11" s="424"/>
      <c r="G11" s="424"/>
    </row>
    <row r="12" spans="1:7" s="222" customFormat="1" x14ac:dyDescent="0.3">
      <c r="A12" s="220"/>
      <c r="B12" s="221"/>
      <c r="C12" s="223" t="s">
        <v>409</v>
      </c>
      <c r="D12" s="223"/>
      <c r="E12" s="223"/>
      <c r="F12" s="224"/>
      <c r="G12" s="224"/>
    </row>
    <row r="13" spans="1:7" x14ac:dyDescent="0.3">
      <c r="A13" s="225"/>
      <c r="B13" s="225"/>
      <c r="C13" s="226"/>
      <c r="D13" s="226"/>
      <c r="E13" s="226"/>
      <c r="F13" s="219"/>
      <c r="G13" s="219"/>
    </row>
    <row r="14" spans="1:7" s="227" customFormat="1" ht="12.75" x14ac:dyDescent="0.2">
      <c r="A14" s="433" t="s">
        <v>410</v>
      </c>
      <c r="B14" s="434" t="s">
        <v>256</v>
      </c>
      <c r="C14" s="433" t="s">
        <v>257</v>
      </c>
      <c r="D14" s="433" t="s">
        <v>411</v>
      </c>
      <c r="E14" s="433" t="s">
        <v>412</v>
      </c>
      <c r="F14" s="425" t="s">
        <v>413</v>
      </c>
      <c r="G14" s="425" t="s">
        <v>414</v>
      </c>
    </row>
    <row r="15" spans="1:7" s="228" customFormat="1" ht="11.25" x14ac:dyDescent="0.2">
      <c r="A15" s="433"/>
      <c r="B15" s="435"/>
      <c r="C15" s="433"/>
      <c r="D15" s="433"/>
      <c r="E15" s="433"/>
      <c r="F15" s="426"/>
      <c r="G15" s="426"/>
    </row>
    <row r="16" spans="1:7" s="206" customFormat="1" x14ac:dyDescent="0.3">
      <c r="A16" s="229">
        <v>1</v>
      </c>
      <c r="B16" s="229">
        <v>2</v>
      </c>
      <c r="C16" s="229">
        <v>3</v>
      </c>
      <c r="D16" s="229">
        <v>4</v>
      </c>
      <c r="E16" s="229">
        <v>5</v>
      </c>
      <c r="F16" s="230">
        <v>6</v>
      </c>
      <c r="G16" s="230">
        <v>7</v>
      </c>
    </row>
    <row r="17" spans="1:250" customFormat="1" ht="16.5" customHeight="1" x14ac:dyDescent="0.25">
      <c r="A17" s="436" t="s">
        <v>874</v>
      </c>
      <c r="B17" s="436"/>
      <c r="C17" s="436"/>
      <c r="D17" s="436"/>
      <c r="E17" s="436"/>
      <c r="F17" s="436"/>
      <c r="G17" s="436"/>
      <c r="K17" s="23"/>
      <c r="L17" s="23"/>
      <c r="M17" s="23"/>
      <c r="N17" s="23"/>
      <c r="O17" s="23"/>
      <c r="P17" s="23"/>
      <c r="Q17" s="23"/>
      <c r="R17" s="23"/>
    </row>
    <row r="18" spans="1:250" customFormat="1" ht="23.25" customHeight="1" thickBot="1" x14ac:dyDescent="0.25">
      <c r="A18" s="413" t="s">
        <v>536</v>
      </c>
      <c r="B18" s="413"/>
      <c r="C18" s="414" t="s">
        <v>622</v>
      </c>
      <c r="D18" s="414"/>
      <c r="E18" s="414"/>
      <c r="F18" s="414"/>
      <c r="G18" s="414"/>
      <c r="BS18" s="244" t="str">
        <f>C18</f>
        <v xml:space="preserve"> Проезд Ап/в №1 Тип 1 S=348 м2; БР 100.30.15=109 м</v>
      </c>
      <c r="IP18" s="23"/>
    </row>
    <row r="19" spans="1:250" customFormat="1" ht="24" x14ac:dyDescent="0.2">
      <c r="A19" s="52">
        <v>1</v>
      </c>
      <c r="B19" s="60" t="s">
        <v>443</v>
      </c>
      <c r="C19" s="53" t="s">
        <v>444</v>
      </c>
      <c r="D19" s="54" t="s">
        <v>40</v>
      </c>
      <c r="E19" s="55">
        <v>0.27250000000000002</v>
      </c>
      <c r="F19" s="56"/>
      <c r="G19" s="59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</row>
    <row r="20" spans="1:250" customFormat="1" ht="56.25" x14ac:dyDescent="0.2">
      <c r="A20" s="101">
        <v>2</v>
      </c>
      <c r="B20" s="109" t="s">
        <v>445</v>
      </c>
      <c r="C20" s="102" t="s">
        <v>531</v>
      </c>
      <c r="D20" s="103" t="s">
        <v>446</v>
      </c>
      <c r="E20" s="104">
        <v>1.3515250000000001</v>
      </c>
      <c r="F20" s="105"/>
      <c r="G20" s="108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</row>
    <row r="21" spans="1:250" customFormat="1" ht="24" x14ac:dyDescent="0.2">
      <c r="A21" s="266" t="s">
        <v>595</v>
      </c>
      <c r="B21" s="265" t="s">
        <v>594</v>
      </c>
      <c r="C21" s="264" t="s">
        <v>593</v>
      </c>
      <c r="D21" s="263" t="s">
        <v>194</v>
      </c>
      <c r="E21" s="262">
        <v>148.66775000000001</v>
      </c>
      <c r="F21" s="261" t="s">
        <v>875</v>
      </c>
      <c r="G21" s="260" t="s">
        <v>1008</v>
      </c>
      <c r="H21" s="23"/>
      <c r="I21" s="23"/>
      <c r="J21" s="23"/>
      <c r="K21" s="23"/>
      <c r="L21" s="23"/>
      <c r="M21" s="23"/>
      <c r="N21" s="23"/>
      <c r="O21" s="23" t="e">
        <f>ROUND(#REF!*#REF!*#REF!,0)</f>
        <v>#REF!</v>
      </c>
      <c r="P21" s="23" t="e">
        <f>#REF!</f>
        <v>#REF!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>
        <v>1</v>
      </c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 t="e">
        <f>O21</f>
        <v>#REF!</v>
      </c>
      <c r="DG21" s="23"/>
      <c r="DH21" s="23" t="e">
        <f>#REF!</f>
        <v>#REF!</v>
      </c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 t="e">
        <f>O21</f>
        <v>#REF!</v>
      </c>
      <c r="GF21" s="23"/>
      <c r="GG21" s="23"/>
      <c r="GH21" s="23"/>
      <c r="GI21" s="23" t="e">
        <f>O21</f>
        <v>#REF!</v>
      </c>
      <c r="GJ21" s="23"/>
      <c r="GK21" s="23" t="e">
        <f>O21</f>
        <v>#REF!</v>
      </c>
      <c r="GL21" s="23" t="e">
        <f>O21</f>
        <v>#REF!</v>
      </c>
      <c r="GM21" s="23"/>
      <c r="GN21" s="23" t="e">
        <f>O21</f>
        <v>#REF!</v>
      </c>
      <c r="GO21" s="23"/>
      <c r="GP21" s="23"/>
      <c r="GQ21" s="23"/>
      <c r="GR21" s="23"/>
      <c r="GS21" s="23"/>
      <c r="GT21" s="23"/>
      <c r="GU21" s="23"/>
      <c r="GV21" s="23"/>
      <c r="GW21" s="23" t="e">
        <f>O21</f>
        <v>#REF!</v>
      </c>
      <c r="GX21" s="23"/>
      <c r="GY21" s="23"/>
      <c r="GZ21" s="23"/>
      <c r="HA21" s="23" t="e">
        <f>O21</f>
        <v>#REF!</v>
      </c>
      <c r="HB21" s="23"/>
      <c r="HC21" s="23"/>
      <c r="HD21" s="23"/>
      <c r="HE21" s="23"/>
      <c r="HF21" s="23"/>
      <c r="HG21" s="23" t="e">
        <f>O21</f>
        <v>#REF!</v>
      </c>
      <c r="HH21" s="23"/>
      <c r="HI21" s="23" t="e">
        <f>O21</f>
        <v>#REF!</v>
      </c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</row>
    <row r="22" spans="1:250" customFormat="1" ht="12.75" x14ac:dyDescent="0.2">
      <c r="A22" s="259" t="s">
        <v>592</v>
      </c>
      <c r="B22" s="258" t="s">
        <v>434</v>
      </c>
      <c r="C22" s="257" t="s">
        <v>435</v>
      </c>
      <c r="D22" s="256" t="s">
        <v>194</v>
      </c>
      <c r="E22" s="255">
        <v>6.7576250000000009</v>
      </c>
      <c r="F22" s="254" t="s">
        <v>875</v>
      </c>
      <c r="G22" s="253" t="s">
        <v>1008</v>
      </c>
      <c r="H22" s="23"/>
      <c r="I22" s="23"/>
      <c r="J22" s="23"/>
      <c r="K22" s="23"/>
      <c r="L22" s="23"/>
      <c r="M22" s="23"/>
      <c r="N22" s="23"/>
      <c r="O22" s="23" t="e">
        <f>ROUND(#REF!*#REF!*#REF!,0)</f>
        <v>#REF!</v>
      </c>
      <c r="P22" s="23" t="e">
        <f>#REF!</f>
        <v>#REF!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>
        <v>1</v>
      </c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 t="e">
        <f>O22</f>
        <v>#REF!</v>
      </c>
      <c r="DG22" s="23"/>
      <c r="DH22" s="23" t="e">
        <f>#REF!</f>
        <v>#REF!</v>
      </c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 t="e">
        <f>O22</f>
        <v>#REF!</v>
      </c>
      <c r="GF22" s="23"/>
      <c r="GG22" s="23"/>
      <c r="GH22" s="23"/>
      <c r="GI22" s="23" t="e">
        <f>O22</f>
        <v>#REF!</v>
      </c>
      <c r="GJ22" s="23"/>
      <c r="GK22" s="23" t="e">
        <f>O22</f>
        <v>#REF!</v>
      </c>
      <c r="GL22" s="23" t="e">
        <f>O22</f>
        <v>#REF!</v>
      </c>
      <c r="GM22" s="23"/>
      <c r="GN22" s="23" t="e">
        <f>O22</f>
        <v>#REF!</v>
      </c>
      <c r="GO22" s="23"/>
      <c r="GP22" s="23"/>
      <c r="GQ22" s="23"/>
      <c r="GR22" s="23"/>
      <c r="GS22" s="23"/>
      <c r="GT22" s="23"/>
      <c r="GU22" s="23"/>
      <c r="GV22" s="23"/>
      <c r="GW22" s="23" t="e">
        <f>O22</f>
        <v>#REF!</v>
      </c>
      <c r="GX22" s="23"/>
      <c r="GY22" s="23"/>
      <c r="GZ22" s="23"/>
      <c r="HA22" s="23" t="e">
        <f>O22</f>
        <v>#REF!</v>
      </c>
      <c r="HB22" s="23"/>
      <c r="HC22" s="23"/>
      <c r="HD22" s="23"/>
      <c r="HE22" s="23"/>
      <c r="HF22" s="23"/>
      <c r="HG22" s="23" t="e">
        <f>O22</f>
        <v>#REF!</v>
      </c>
      <c r="HH22" s="23"/>
      <c r="HI22" s="23" t="e">
        <f>O22</f>
        <v>#REF!</v>
      </c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</row>
    <row r="23" spans="1:250" customFormat="1" ht="22.5" x14ac:dyDescent="0.2">
      <c r="A23" s="101">
        <v>3</v>
      </c>
      <c r="B23" s="109" t="s">
        <v>478</v>
      </c>
      <c r="C23" s="102" t="s">
        <v>479</v>
      </c>
      <c r="D23" s="103" t="s">
        <v>454</v>
      </c>
      <c r="E23" s="104">
        <v>0.34799999999999998</v>
      </c>
      <c r="F23" s="105"/>
      <c r="G23" s="108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</row>
    <row r="24" spans="1:250" customFormat="1" ht="12.75" x14ac:dyDescent="0.2">
      <c r="A24" s="259" t="s">
        <v>591</v>
      </c>
      <c r="B24" s="258" t="s">
        <v>538</v>
      </c>
      <c r="C24" s="257" t="s">
        <v>590</v>
      </c>
      <c r="D24" s="256" t="s">
        <v>433</v>
      </c>
      <c r="E24" s="255">
        <v>365.4</v>
      </c>
      <c r="F24" s="254" t="s">
        <v>875</v>
      </c>
      <c r="G24" s="253" t="s">
        <v>1008</v>
      </c>
      <c r="H24" s="23"/>
      <c r="I24" s="23"/>
      <c r="J24" s="23"/>
      <c r="K24" s="23"/>
      <c r="L24" s="23"/>
      <c r="M24" s="23"/>
      <c r="N24" s="23"/>
      <c r="O24" s="23" t="e">
        <f>ROUND(#REF!*#REF!*#REF!,0)</f>
        <v>#REF!</v>
      </c>
      <c r="P24" s="23" t="e">
        <f>#REF!</f>
        <v>#REF!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>
        <v>1</v>
      </c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 t="e">
        <f>O24</f>
        <v>#REF!</v>
      </c>
      <c r="DG24" s="23"/>
      <c r="DH24" s="23" t="e">
        <f>#REF!</f>
        <v>#REF!</v>
      </c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 t="e">
        <f>O24</f>
        <v>#REF!</v>
      </c>
      <c r="GF24" s="23"/>
      <c r="GG24" s="23"/>
      <c r="GH24" s="23"/>
      <c r="GI24" s="23" t="e">
        <f>O24</f>
        <v>#REF!</v>
      </c>
      <c r="GJ24" s="23"/>
      <c r="GK24" s="23" t="e">
        <f>O24</f>
        <v>#REF!</v>
      </c>
      <c r="GL24" s="23" t="e">
        <f>O24</f>
        <v>#REF!</v>
      </c>
      <c r="GM24" s="23"/>
      <c r="GN24" s="23" t="e">
        <f>O24</f>
        <v>#REF!</v>
      </c>
      <c r="GO24" s="23"/>
      <c r="GP24" s="23"/>
      <c r="GQ24" s="23"/>
      <c r="GR24" s="23"/>
      <c r="GS24" s="23"/>
      <c r="GT24" s="23"/>
      <c r="GU24" s="23"/>
      <c r="GV24" s="23"/>
      <c r="GW24" s="23" t="e">
        <f>O24</f>
        <v>#REF!</v>
      </c>
      <c r="GX24" s="23"/>
      <c r="GY24" s="23"/>
      <c r="GZ24" s="23"/>
      <c r="HA24" s="23" t="e">
        <f>O24</f>
        <v>#REF!</v>
      </c>
      <c r="HB24" s="23"/>
      <c r="HC24" s="23"/>
      <c r="HD24" s="23"/>
      <c r="HE24" s="23"/>
      <c r="HF24" s="23"/>
      <c r="HG24" s="23" t="e">
        <f>O24</f>
        <v>#REF!</v>
      </c>
      <c r="HH24" s="23"/>
      <c r="HI24" s="23" t="e">
        <f>O24</f>
        <v>#REF!</v>
      </c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</row>
    <row r="25" spans="1:250" customFormat="1" ht="48" x14ac:dyDescent="0.2">
      <c r="A25" s="101">
        <v>4</v>
      </c>
      <c r="B25" s="109" t="s">
        <v>447</v>
      </c>
      <c r="C25" s="102" t="s">
        <v>532</v>
      </c>
      <c r="D25" s="103" t="s">
        <v>448</v>
      </c>
      <c r="E25" s="104">
        <v>0.34799999999999998</v>
      </c>
      <c r="F25" s="105"/>
      <c r="G25" s="108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</row>
    <row r="26" spans="1:250" customFormat="1" ht="24" x14ac:dyDescent="0.2">
      <c r="A26" s="266" t="s">
        <v>589</v>
      </c>
      <c r="B26" s="265" t="s">
        <v>588</v>
      </c>
      <c r="C26" s="264" t="s">
        <v>587</v>
      </c>
      <c r="D26" s="263" t="s">
        <v>194</v>
      </c>
      <c r="E26" s="262">
        <v>5.22</v>
      </c>
      <c r="F26" s="261" t="s">
        <v>875</v>
      </c>
      <c r="G26" s="260" t="s">
        <v>876</v>
      </c>
      <c r="H26" s="23"/>
      <c r="I26" s="23"/>
      <c r="J26" s="23"/>
      <c r="K26" s="23"/>
      <c r="L26" s="23"/>
      <c r="M26" s="23"/>
      <c r="N26" s="23"/>
      <c r="O26" s="23" t="e">
        <f>ROUND(#REF!*#REF!*#REF!,0)</f>
        <v>#REF!</v>
      </c>
      <c r="P26" s="23" t="e">
        <f>#REF!</f>
        <v>#REF!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>
        <v>1</v>
      </c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 t="e">
        <f>O26</f>
        <v>#REF!</v>
      </c>
      <c r="DG26" s="23"/>
      <c r="DH26" s="23" t="e">
        <f>#REF!</f>
        <v>#REF!</v>
      </c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 t="e">
        <f>O26</f>
        <v>#REF!</v>
      </c>
      <c r="GF26" s="23"/>
      <c r="GG26" s="23"/>
      <c r="GH26" s="23"/>
      <c r="GI26" s="23" t="e">
        <f>O26</f>
        <v>#REF!</v>
      </c>
      <c r="GJ26" s="23"/>
      <c r="GK26" s="23" t="e">
        <f>O26</f>
        <v>#REF!</v>
      </c>
      <c r="GL26" s="23" t="e">
        <f>O26</f>
        <v>#REF!</v>
      </c>
      <c r="GM26" s="23"/>
      <c r="GN26" s="23" t="e">
        <f>O26</f>
        <v>#REF!</v>
      </c>
      <c r="GO26" s="23"/>
      <c r="GP26" s="23"/>
      <c r="GQ26" s="23"/>
      <c r="GR26" s="23"/>
      <c r="GS26" s="23"/>
      <c r="GT26" s="23"/>
      <c r="GU26" s="23"/>
      <c r="GV26" s="23"/>
      <c r="GW26" s="23" t="e">
        <f>O26</f>
        <v>#REF!</v>
      </c>
      <c r="GX26" s="23"/>
      <c r="GY26" s="23"/>
      <c r="GZ26" s="23"/>
      <c r="HA26" s="23" t="e">
        <f>O26</f>
        <v>#REF!</v>
      </c>
      <c r="HB26" s="23"/>
      <c r="HC26" s="23"/>
      <c r="HD26" s="23"/>
      <c r="HE26" s="23"/>
      <c r="HF26" s="23"/>
      <c r="HG26" s="23" t="e">
        <f>O26</f>
        <v>#REF!</v>
      </c>
      <c r="HH26" s="23"/>
      <c r="HI26" s="23" t="e">
        <f>O26</f>
        <v>#REF!</v>
      </c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</row>
    <row r="27" spans="1:250" customFormat="1" ht="24" x14ac:dyDescent="0.2">
      <c r="A27" s="266" t="s">
        <v>586</v>
      </c>
      <c r="B27" s="265" t="s">
        <v>585</v>
      </c>
      <c r="C27" s="264" t="s">
        <v>584</v>
      </c>
      <c r="D27" s="263" t="s">
        <v>194</v>
      </c>
      <c r="E27" s="262">
        <v>65.772000000000006</v>
      </c>
      <c r="F27" s="261" t="s">
        <v>875</v>
      </c>
      <c r="G27" s="260" t="s">
        <v>876</v>
      </c>
      <c r="H27" s="23"/>
      <c r="I27" s="23"/>
      <c r="J27" s="23"/>
      <c r="K27" s="23"/>
      <c r="L27" s="23"/>
      <c r="M27" s="23"/>
      <c r="N27" s="23"/>
      <c r="O27" s="23" t="e">
        <f>ROUND(#REF!*#REF!*#REF!,0)</f>
        <v>#REF!</v>
      </c>
      <c r="P27" s="23" t="e">
        <f>#REF!</f>
        <v>#REF!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>
        <v>1</v>
      </c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 t="e">
        <f>O27</f>
        <v>#REF!</v>
      </c>
      <c r="DG27" s="23"/>
      <c r="DH27" s="23" t="e">
        <f>#REF!</f>
        <v>#REF!</v>
      </c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 t="e">
        <f>O27</f>
        <v>#REF!</v>
      </c>
      <c r="GF27" s="23"/>
      <c r="GG27" s="23"/>
      <c r="GH27" s="23"/>
      <c r="GI27" s="23" t="e">
        <f>O27</f>
        <v>#REF!</v>
      </c>
      <c r="GJ27" s="23"/>
      <c r="GK27" s="23" t="e">
        <f>O27</f>
        <v>#REF!</v>
      </c>
      <c r="GL27" s="23" t="e">
        <f>O27</f>
        <v>#REF!</v>
      </c>
      <c r="GM27" s="23"/>
      <c r="GN27" s="23" t="e">
        <f>O27</f>
        <v>#REF!</v>
      </c>
      <c r="GO27" s="23"/>
      <c r="GP27" s="23"/>
      <c r="GQ27" s="23"/>
      <c r="GR27" s="23"/>
      <c r="GS27" s="23"/>
      <c r="GT27" s="23"/>
      <c r="GU27" s="23"/>
      <c r="GV27" s="23"/>
      <c r="GW27" s="23" t="e">
        <f>O27</f>
        <v>#REF!</v>
      </c>
      <c r="GX27" s="23"/>
      <c r="GY27" s="23"/>
      <c r="GZ27" s="23"/>
      <c r="HA27" s="23" t="e">
        <f>O27</f>
        <v>#REF!</v>
      </c>
      <c r="HB27" s="23"/>
      <c r="HC27" s="23"/>
      <c r="HD27" s="23"/>
      <c r="HE27" s="23"/>
      <c r="HF27" s="23"/>
      <c r="HG27" s="23" t="e">
        <f>O27</f>
        <v>#REF!</v>
      </c>
      <c r="HH27" s="23"/>
      <c r="HI27" s="23" t="e">
        <f>O27</f>
        <v>#REF!</v>
      </c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</row>
    <row r="28" spans="1:250" customFormat="1" ht="12.75" x14ac:dyDescent="0.2">
      <c r="A28" s="259" t="s">
        <v>583</v>
      </c>
      <c r="B28" s="258" t="s">
        <v>434</v>
      </c>
      <c r="C28" s="257" t="s">
        <v>435</v>
      </c>
      <c r="D28" s="256" t="s">
        <v>194</v>
      </c>
      <c r="E28" s="255">
        <v>10.44</v>
      </c>
      <c r="F28" s="254" t="s">
        <v>875</v>
      </c>
      <c r="G28" s="253" t="s">
        <v>1008</v>
      </c>
      <c r="H28" s="23"/>
      <c r="I28" s="23"/>
      <c r="J28" s="23"/>
      <c r="K28" s="23"/>
      <c r="L28" s="23"/>
      <c r="M28" s="23"/>
      <c r="N28" s="23"/>
      <c r="O28" s="23" t="e">
        <f>ROUND(#REF!*#REF!*#REF!,0)</f>
        <v>#REF!</v>
      </c>
      <c r="P28" s="23" t="e">
        <f>#REF!</f>
        <v>#REF!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>
        <v>1</v>
      </c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 t="e">
        <f>O28</f>
        <v>#REF!</v>
      </c>
      <c r="DG28" s="23"/>
      <c r="DH28" s="23" t="e">
        <f>#REF!</f>
        <v>#REF!</v>
      </c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 t="e">
        <f>O28</f>
        <v>#REF!</v>
      </c>
      <c r="GF28" s="23"/>
      <c r="GG28" s="23"/>
      <c r="GH28" s="23"/>
      <c r="GI28" s="23" t="e">
        <f>O28</f>
        <v>#REF!</v>
      </c>
      <c r="GJ28" s="23"/>
      <c r="GK28" s="23" t="e">
        <f>O28</f>
        <v>#REF!</v>
      </c>
      <c r="GL28" s="23" t="e">
        <f>O28</f>
        <v>#REF!</v>
      </c>
      <c r="GM28" s="23"/>
      <c r="GN28" s="23" t="e">
        <f>O28</f>
        <v>#REF!</v>
      </c>
      <c r="GO28" s="23"/>
      <c r="GP28" s="23"/>
      <c r="GQ28" s="23"/>
      <c r="GR28" s="23"/>
      <c r="GS28" s="23"/>
      <c r="GT28" s="23"/>
      <c r="GU28" s="23"/>
      <c r="GV28" s="23"/>
      <c r="GW28" s="23" t="e">
        <f>O28</f>
        <v>#REF!</v>
      </c>
      <c r="GX28" s="23"/>
      <c r="GY28" s="23"/>
      <c r="GZ28" s="23"/>
      <c r="HA28" s="23" t="e">
        <f>O28</f>
        <v>#REF!</v>
      </c>
      <c r="HB28" s="23"/>
      <c r="HC28" s="23"/>
      <c r="HD28" s="23"/>
      <c r="HE28" s="23"/>
      <c r="HF28" s="23"/>
      <c r="HG28" s="23" t="e">
        <f>O28</f>
        <v>#REF!</v>
      </c>
      <c r="HH28" s="23"/>
      <c r="HI28" s="23" t="e">
        <f>O28</f>
        <v>#REF!</v>
      </c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</row>
    <row r="29" spans="1:250" customFormat="1" ht="36" x14ac:dyDescent="0.2">
      <c r="A29" s="101">
        <v>6</v>
      </c>
      <c r="B29" s="109" t="s">
        <v>449</v>
      </c>
      <c r="C29" s="102" t="s">
        <v>450</v>
      </c>
      <c r="D29" s="103" t="s">
        <v>448</v>
      </c>
      <c r="E29" s="104">
        <v>0.34799999999999998</v>
      </c>
      <c r="F29" s="105"/>
      <c r="G29" s="108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</row>
    <row r="30" spans="1:250" customFormat="1" ht="24" x14ac:dyDescent="0.2">
      <c r="A30" s="259" t="s">
        <v>582</v>
      </c>
      <c r="B30" s="258" t="s">
        <v>581</v>
      </c>
      <c r="C30" s="257" t="s">
        <v>580</v>
      </c>
      <c r="D30" s="256" t="s">
        <v>194</v>
      </c>
      <c r="E30" s="255">
        <v>13.154400000000001</v>
      </c>
      <c r="F30" s="254" t="s">
        <v>875</v>
      </c>
      <c r="G30" s="260" t="s">
        <v>876</v>
      </c>
      <c r="H30" s="23"/>
      <c r="I30" s="23"/>
      <c r="J30" s="23"/>
      <c r="K30" s="23"/>
      <c r="L30" s="23"/>
      <c r="M30" s="23"/>
      <c r="N30" s="23"/>
      <c r="O30" s="23" t="e">
        <f>ROUND(#REF!*#REF!*#REF!,0)</f>
        <v>#REF!</v>
      </c>
      <c r="P30" s="23" t="e">
        <f>#REF!</f>
        <v>#REF!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>
        <v>1</v>
      </c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 t="e">
        <f>O30</f>
        <v>#REF!</v>
      </c>
      <c r="DG30" s="23"/>
      <c r="DH30" s="23" t="e">
        <f>#REF!</f>
        <v>#REF!</v>
      </c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 t="e">
        <f>O30</f>
        <v>#REF!</v>
      </c>
      <c r="GF30" s="23"/>
      <c r="GG30" s="23"/>
      <c r="GH30" s="23"/>
      <c r="GI30" s="23" t="e">
        <f>O30</f>
        <v>#REF!</v>
      </c>
      <c r="GJ30" s="23"/>
      <c r="GK30" s="23" t="e">
        <f>O30</f>
        <v>#REF!</v>
      </c>
      <c r="GL30" s="23" t="e">
        <f>O30</f>
        <v>#REF!</v>
      </c>
      <c r="GM30" s="23"/>
      <c r="GN30" s="23" t="e">
        <f>O30</f>
        <v>#REF!</v>
      </c>
      <c r="GO30" s="23"/>
      <c r="GP30" s="23"/>
      <c r="GQ30" s="23"/>
      <c r="GR30" s="23"/>
      <c r="GS30" s="23"/>
      <c r="GT30" s="23"/>
      <c r="GU30" s="23"/>
      <c r="GV30" s="23"/>
      <c r="GW30" s="23" t="e">
        <f>O30</f>
        <v>#REF!</v>
      </c>
      <c r="GX30" s="23"/>
      <c r="GY30" s="23"/>
      <c r="GZ30" s="23"/>
      <c r="HA30" s="23" t="e">
        <f>O30</f>
        <v>#REF!</v>
      </c>
      <c r="HB30" s="23"/>
      <c r="HC30" s="23"/>
      <c r="HD30" s="23"/>
      <c r="HE30" s="23"/>
      <c r="HF30" s="23"/>
      <c r="HG30" s="23" t="e">
        <f>O30</f>
        <v>#REF!</v>
      </c>
      <c r="HH30" s="23"/>
      <c r="HI30" s="23" t="e">
        <f>O30</f>
        <v>#REF!</v>
      </c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</row>
    <row r="31" spans="1:250" customFormat="1" ht="22.5" x14ac:dyDescent="0.2">
      <c r="A31" s="101">
        <v>7</v>
      </c>
      <c r="B31" s="109" t="s">
        <v>451</v>
      </c>
      <c r="C31" s="102" t="s">
        <v>452</v>
      </c>
      <c r="D31" s="103" t="s">
        <v>442</v>
      </c>
      <c r="E31" s="104">
        <v>0.17399999999999999</v>
      </c>
      <c r="F31" s="105"/>
      <c r="G31" s="108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</row>
    <row r="32" spans="1:250" customFormat="1" ht="24" x14ac:dyDescent="0.2">
      <c r="A32" s="259" t="s">
        <v>579</v>
      </c>
      <c r="B32" s="258" t="s">
        <v>503</v>
      </c>
      <c r="C32" s="257" t="s">
        <v>578</v>
      </c>
      <c r="D32" s="256" t="s">
        <v>436</v>
      </c>
      <c r="E32" s="255">
        <v>0.17921999999999999</v>
      </c>
      <c r="F32" s="254" t="s">
        <v>875</v>
      </c>
      <c r="G32" s="253" t="s">
        <v>1008</v>
      </c>
      <c r="H32" s="23"/>
      <c r="I32" s="23"/>
      <c r="J32" s="23"/>
      <c r="K32" s="23"/>
      <c r="L32" s="23"/>
      <c r="M32" s="23"/>
      <c r="N32" s="23"/>
      <c r="O32" s="23" t="e">
        <f>ROUND(#REF!*#REF!*#REF!,0)</f>
        <v>#REF!</v>
      </c>
      <c r="P32" s="23" t="e">
        <f>#REF!</f>
        <v>#REF!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>
        <v>1</v>
      </c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 t="e">
        <f>O32</f>
        <v>#REF!</v>
      </c>
      <c r="DG32" s="23"/>
      <c r="DH32" s="23" t="e">
        <f>#REF!</f>
        <v>#REF!</v>
      </c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 t="e">
        <f>O32</f>
        <v>#REF!</v>
      </c>
      <c r="GF32" s="23"/>
      <c r="GG32" s="23"/>
      <c r="GH32" s="23"/>
      <c r="GI32" s="23" t="e">
        <f>O32</f>
        <v>#REF!</v>
      </c>
      <c r="GJ32" s="23"/>
      <c r="GK32" s="23" t="e">
        <f>O32</f>
        <v>#REF!</v>
      </c>
      <c r="GL32" s="23" t="e">
        <f>O32</f>
        <v>#REF!</v>
      </c>
      <c r="GM32" s="23"/>
      <c r="GN32" s="23" t="e">
        <f>O32</f>
        <v>#REF!</v>
      </c>
      <c r="GO32" s="23"/>
      <c r="GP32" s="23"/>
      <c r="GQ32" s="23"/>
      <c r="GR32" s="23"/>
      <c r="GS32" s="23"/>
      <c r="GT32" s="23"/>
      <c r="GU32" s="23"/>
      <c r="GV32" s="23"/>
      <c r="GW32" s="23" t="e">
        <f>O32</f>
        <v>#REF!</v>
      </c>
      <c r="GX32" s="23"/>
      <c r="GY32" s="23"/>
      <c r="GZ32" s="23"/>
      <c r="HA32" s="23" t="e">
        <f>O32</f>
        <v>#REF!</v>
      </c>
      <c r="HB32" s="23"/>
      <c r="HC32" s="23"/>
      <c r="HD32" s="23"/>
      <c r="HE32" s="23"/>
      <c r="HF32" s="23"/>
      <c r="HG32" s="23" t="e">
        <f>O32</f>
        <v>#REF!</v>
      </c>
      <c r="HH32" s="23"/>
      <c r="HI32" s="23" t="e">
        <f>O32</f>
        <v>#REF!</v>
      </c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</row>
    <row r="33" spans="1:250" customFormat="1" ht="36" x14ac:dyDescent="0.2">
      <c r="A33" s="101">
        <v>8</v>
      </c>
      <c r="B33" s="109" t="s">
        <v>453</v>
      </c>
      <c r="C33" s="102" t="s">
        <v>533</v>
      </c>
      <c r="D33" s="103" t="s">
        <v>454</v>
      </c>
      <c r="E33" s="104">
        <v>0.34799999999999998</v>
      </c>
      <c r="F33" s="105"/>
      <c r="G33" s="108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</row>
    <row r="34" spans="1:250" customFormat="1" ht="24" x14ac:dyDescent="0.2">
      <c r="A34" s="266" t="s">
        <v>577</v>
      </c>
      <c r="B34" s="265" t="s">
        <v>537</v>
      </c>
      <c r="C34" s="264" t="s">
        <v>568</v>
      </c>
      <c r="D34" s="263" t="s">
        <v>436</v>
      </c>
      <c r="E34" s="262">
        <v>3.7580000000000001E-3</v>
      </c>
      <c r="F34" s="261" t="s">
        <v>875</v>
      </c>
      <c r="G34" s="260" t="s">
        <v>1008</v>
      </c>
      <c r="H34" s="23"/>
      <c r="I34" s="23"/>
      <c r="J34" s="23"/>
      <c r="K34" s="23"/>
      <c r="L34" s="23"/>
      <c r="M34" s="23"/>
      <c r="N34" s="23"/>
      <c r="O34" s="23" t="e">
        <f>ROUND(#REF!*#REF!*#REF!,0)</f>
        <v>#REF!</v>
      </c>
      <c r="P34" s="23" t="e">
        <f>#REF!</f>
        <v>#REF!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>
        <v>1</v>
      </c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 t="e">
        <f>O34</f>
        <v>#REF!</v>
      </c>
      <c r="DG34" s="23"/>
      <c r="DH34" s="23" t="e">
        <f>#REF!</f>
        <v>#REF!</v>
      </c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 t="e">
        <f>O34</f>
        <v>#REF!</v>
      </c>
      <c r="GF34" s="23"/>
      <c r="GG34" s="23"/>
      <c r="GH34" s="23"/>
      <c r="GI34" s="23" t="e">
        <f>O34</f>
        <v>#REF!</v>
      </c>
      <c r="GJ34" s="23"/>
      <c r="GK34" s="23" t="e">
        <f>O34</f>
        <v>#REF!</v>
      </c>
      <c r="GL34" s="23" t="e">
        <f>O34</f>
        <v>#REF!</v>
      </c>
      <c r="GM34" s="23"/>
      <c r="GN34" s="23" t="e">
        <f>O34</f>
        <v>#REF!</v>
      </c>
      <c r="GO34" s="23"/>
      <c r="GP34" s="23"/>
      <c r="GQ34" s="23"/>
      <c r="GR34" s="23"/>
      <c r="GS34" s="23"/>
      <c r="GT34" s="23"/>
      <c r="GU34" s="23"/>
      <c r="GV34" s="23"/>
      <c r="GW34" s="23" t="e">
        <f>O34</f>
        <v>#REF!</v>
      </c>
      <c r="GX34" s="23"/>
      <c r="GY34" s="23"/>
      <c r="GZ34" s="23"/>
      <c r="HA34" s="23" t="e">
        <f>O34</f>
        <v>#REF!</v>
      </c>
      <c r="HB34" s="23"/>
      <c r="HC34" s="23"/>
      <c r="HD34" s="23"/>
      <c r="HE34" s="23"/>
      <c r="HF34" s="23"/>
      <c r="HG34" s="23" t="e">
        <f>O34</f>
        <v>#REF!</v>
      </c>
      <c r="HH34" s="23"/>
      <c r="HI34" s="23" t="e">
        <f>O34</f>
        <v>#REF!</v>
      </c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</row>
    <row r="35" spans="1:250" customFormat="1" ht="24" x14ac:dyDescent="0.2">
      <c r="A35" s="266" t="s">
        <v>576</v>
      </c>
      <c r="B35" s="265" t="s">
        <v>505</v>
      </c>
      <c r="C35" s="264" t="s">
        <v>506</v>
      </c>
      <c r="D35" s="263" t="s">
        <v>194</v>
      </c>
      <c r="E35" s="262">
        <v>5.2200000000000003E-2</v>
      </c>
      <c r="F35" s="261" t="s">
        <v>875</v>
      </c>
      <c r="G35" s="260" t="s">
        <v>1008</v>
      </c>
      <c r="H35" s="23"/>
      <c r="I35" s="23"/>
      <c r="J35" s="23"/>
      <c r="K35" s="23"/>
      <c r="L35" s="23"/>
      <c r="M35" s="23"/>
      <c r="N35" s="23"/>
      <c r="O35" s="23" t="e">
        <f>ROUND(#REF!*#REF!*#REF!,0)</f>
        <v>#REF!</v>
      </c>
      <c r="P35" s="23" t="e">
        <f>#REF!</f>
        <v>#REF!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>
        <v>1</v>
      </c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 t="e">
        <f>O35</f>
        <v>#REF!</v>
      </c>
      <c r="DG35" s="23"/>
      <c r="DH35" s="23" t="e">
        <f>#REF!</f>
        <v>#REF!</v>
      </c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 t="e">
        <f>O35</f>
        <v>#REF!</v>
      </c>
      <c r="GF35" s="23"/>
      <c r="GG35" s="23"/>
      <c r="GH35" s="23"/>
      <c r="GI35" s="23" t="e">
        <f>O35</f>
        <v>#REF!</v>
      </c>
      <c r="GJ35" s="23"/>
      <c r="GK35" s="23" t="e">
        <f>O35</f>
        <v>#REF!</v>
      </c>
      <c r="GL35" s="23" t="e">
        <f>O35</f>
        <v>#REF!</v>
      </c>
      <c r="GM35" s="23"/>
      <c r="GN35" s="23" t="e">
        <f>O35</f>
        <v>#REF!</v>
      </c>
      <c r="GO35" s="23"/>
      <c r="GP35" s="23"/>
      <c r="GQ35" s="23"/>
      <c r="GR35" s="23"/>
      <c r="GS35" s="23"/>
      <c r="GT35" s="23"/>
      <c r="GU35" s="23"/>
      <c r="GV35" s="23"/>
      <c r="GW35" s="23" t="e">
        <f>O35</f>
        <v>#REF!</v>
      </c>
      <c r="GX35" s="23"/>
      <c r="GY35" s="23"/>
      <c r="GZ35" s="23"/>
      <c r="HA35" s="23" t="e">
        <f>O35</f>
        <v>#REF!</v>
      </c>
      <c r="HB35" s="23"/>
      <c r="HC35" s="23"/>
      <c r="HD35" s="23"/>
      <c r="HE35" s="23"/>
      <c r="HF35" s="23"/>
      <c r="HG35" s="23" t="e">
        <f>O35</f>
        <v>#REF!</v>
      </c>
      <c r="HH35" s="23"/>
      <c r="HI35" s="23" t="e">
        <f>O35</f>
        <v>#REF!</v>
      </c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</row>
    <row r="36" spans="1:250" customFormat="1" ht="48" x14ac:dyDescent="0.2">
      <c r="A36" s="259" t="s">
        <v>575</v>
      </c>
      <c r="B36" s="258" t="s">
        <v>499</v>
      </c>
      <c r="C36" s="257" t="s">
        <v>500</v>
      </c>
      <c r="D36" s="256" t="s">
        <v>436</v>
      </c>
      <c r="E36" s="255">
        <v>33.3384</v>
      </c>
      <c r="F36" s="254" t="s">
        <v>875</v>
      </c>
      <c r="G36" s="253" t="s">
        <v>1008</v>
      </c>
      <c r="H36" s="23"/>
      <c r="I36" s="23"/>
      <c r="J36" s="23"/>
      <c r="K36" s="23"/>
      <c r="L36" s="23"/>
      <c r="M36" s="23"/>
      <c r="N36" s="23"/>
      <c r="O36" s="23" t="e">
        <f>ROUND(#REF!*#REF!*#REF!,0)</f>
        <v>#REF!</v>
      </c>
      <c r="P36" s="23" t="e">
        <f>#REF!</f>
        <v>#REF!</v>
      </c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>
        <v>1</v>
      </c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 t="e">
        <f>O36</f>
        <v>#REF!</v>
      </c>
      <c r="DG36" s="23"/>
      <c r="DH36" s="23" t="e">
        <f>#REF!</f>
        <v>#REF!</v>
      </c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 t="e">
        <f>O36</f>
        <v>#REF!</v>
      </c>
      <c r="GF36" s="23"/>
      <c r="GG36" s="23"/>
      <c r="GH36" s="23"/>
      <c r="GI36" s="23" t="e">
        <f>O36</f>
        <v>#REF!</v>
      </c>
      <c r="GJ36" s="23"/>
      <c r="GK36" s="23" t="e">
        <f>O36</f>
        <v>#REF!</v>
      </c>
      <c r="GL36" s="23" t="e">
        <f>O36</f>
        <v>#REF!</v>
      </c>
      <c r="GM36" s="23"/>
      <c r="GN36" s="23" t="e">
        <f>O36</f>
        <v>#REF!</v>
      </c>
      <c r="GO36" s="23"/>
      <c r="GP36" s="23"/>
      <c r="GQ36" s="23"/>
      <c r="GR36" s="23"/>
      <c r="GS36" s="23"/>
      <c r="GT36" s="23"/>
      <c r="GU36" s="23"/>
      <c r="GV36" s="23"/>
      <c r="GW36" s="23" t="e">
        <f>O36</f>
        <v>#REF!</v>
      </c>
      <c r="GX36" s="23"/>
      <c r="GY36" s="23"/>
      <c r="GZ36" s="23"/>
      <c r="HA36" s="23" t="e">
        <f>O36</f>
        <v>#REF!</v>
      </c>
      <c r="HB36" s="23"/>
      <c r="HC36" s="23"/>
      <c r="HD36" s="23"/>
      <c r="HE36" s="23"/>
      <c r="HF36" s="23"/>
      <c r="HG36" s="23" t="e">
        <f>O36</f>
        <v>#REF!</v>
      </c>
      <c r="HH36" s="23"/>
      <c r="HI36" s="23" t="e">
        <f>O36</f>
        <v>#REF!</v>
      </c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</row>
    <row r="37" spans="1:250" customFormat="1" ht="24" x14ac:dyDescent="0.2">
      <c r="A37" s="101">
        <v>10</v>
      </c>
      <c r="B37" s="109" t="s">
        <v>455</v>
      </c>
      <c r="C37" s="102" t="s">
        <v>456</v>
      </c>
      <c r="D37" s="103" t="s">
        <v>454</v>
      </c>
      <c r="E37" s="104">
        <v>0.34799999999999998</v>
      </c>
      <c r="F37" s="105"/>
      <c r="G37" s="108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</row>
    <row r="38" spans="1:250" customFormat="1" ht="24" x14ac:dyDescent="0.2">
      <c r="A38" s="266" t="s">
        <v>574</v>
      </c>
      <c r="B38" s="265" t="s">
        <v>537</v>
      </c>
      <c r="C38" s="264" t="s">
        <v>568</v>
      </c>
      <c r="D38" s="263" t="s">
        <v>436</v>
      </c>
      <c r="E38" s="262">
        <v>2.9229999999999998E-3</v>
      </c>
      <c r="F38" s="261" t="s">
        <v>875</v>
      </c>
      <c r="G38" s="260" t="s">
        <v>1008</v>
      </c>
      <c r="H38" s="23"/>
      <c r="I38" s="23"/>
      <c r="J38" s="23"/>
      <c r="K38" s="23"/>
      <c r="L38" s="23"/>
      <c r="M38" s="23"/>
      <c r="N38" s="23"/>
      <c r="O38" s="23" t="e">
        <f>ROUND(#REF!*#REF!*#REF!,0)</f>
        <v>#REF!</v>
      </c>
      <c r="P38" s="23" t="e">
        <f>#REF!</f>
        <v>#REF!</v>
      </c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>
        <v>1</v>
      </c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 t="e">
        <f>O38</f>
        <v>#REF!</v>
      </c>
      <c r="DG38" s="23"/>
      <c r="DH38" s="23" t="e">
        <f>#REF!</f>
        <v>#REF!</v>
      </c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 t="e">
        <f>O38</f>
        <v>#REF!</v>
      </c>
      <c r="GF38" s="23"/>
      <c r="GG38" s="23"/>
      <c r="GH38" s="23"/>
      <c r="GI38" s="23" t="e">
        <f>O38</f>
        <v>#REF!</v>
      </c>
      <c r="GJ38" s="23"/>
      <c r="GK38" s="23" t="e">
        <f>O38</f>
        <v>#REF!</v>
      </c>
      <c r="GL38" s="23" t="e">
        <f>O38</f>
        <v>#REF!</v>
      </c>
      <c r="GM38" s="23"/>
      <c r="GN38" s="23" t="e">
        <f>O38</f>
        <v>#REF!</v>
      </c>
      <c r="GO38" s="23"/>
      <c r="GP38" s="23"/>
      <c r="GQ38" s="23"/>
      <c r="GR38" s="23"/>
      <c r="GS38" s="23"/>
      <c r="GT38" s="23"/>
      <c r="GU38" s="23"/>
      <c r="GV38" s="23"/>
      <c r="GW38" s="23" t="e">
        <f>O38</f>
        <v>#REF!</v>
      </c>
      <c r="GX38" s="23"/>
      <c r="GY38" s="23"/>
      <c r="GZ38" s="23"/>
      <c r="HA38" s="23" t="e">
        <f>O38</f>
        <v>#REF!</v>
      </c>
      <c r="HB38" s="23"/>
      <c r="HC38" s="23"/>
      <c r="HD38" s="23"/>
      <c r="HE38" s="23"/>
      <c r="HF38" s="23"/>
      <c r="HG38" s="23" t="e">
        <f>O38</f>
        <v>#REF!</v>
      </c>
      <c r="HH38" s="23"/>
      <c r="HI38" s="23" t="e">
        <f>O38</f>
        <v>#REF!</v>
      </c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</row>
    <row r="39" spans="1:250" customFormat="1" ht="48" x14ac:dyDescent="0.2">
      <c r="A39" s="259" t="s">
        <v>573</v>
      </c>
      <c r="B39" s="258" t="s">
        <v>499</v>
      </c>
      <c r="C39" s="257" t="s">
        <v>500</v>
      </c>
      <c r="D39" s="256" t="s">
        <v>436</v>
      </c>
      <c r="E39" s="255">
        <v>25.056000000000004</v>
      </c>
      <c r="F39" s="254" t="s">
        <v>875</v>
      </c>
      <c r="G39" s="253" t="s">
        <v>1008</v>
      </c>
      <c r="H39" s="23"/>
      <c r="I39" s="23"/>
      <c r="J39" s="23"/>
      <c r="K39" s="23"/>
      <c r="L39" s="23"/>
      <c r="M39" s="23"/>
      <c r="N39" s="23"/>
      <c r="O39" s="23" t="e">
        <f>ROUND(#REF!*#REF!*#REF!,0)</f>
        <v>#REF!</v>
      </c>
      <c r="P39" s="23" t="e">
        <f>#REF!</f>
        <v>#REF!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>
        <v>1</v>
      </c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 t="e">
        <f>O39</f>
        <v>#REF!</v>
      </c>
      <c r="DG39" s="23"/>
      <c r="DH39" s="23" t="e">
        <f>#REF!</f>
        <v>#REF!</v>
      </c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 t="e">
        <f>O39</f>
        <v>#REF!</v>
      </c>
      <c r="GF39" s="23"/>
      <c r="GG39" s="23"/>
      <c r="GH39" s="23"/>
      <c r="GI39" s="23" t="e">
        <f>O39</f>
        <v>#REF!</v>
      </c>
      <c r="GJ39" s="23"/>
      <c r="GK39" s="23" t="e">
        <f>O39</f>
        <v>#REF!</v>
      </c>
      <c r="GL39" s="23" t="e">
        <f>O39</f>
        <v>#REF!</v>
      </c>
      <c r="GM39" s="23"/>
      <c r="GN39" s="23" t="e">
        <f>O39</f>
        <v>#REF!</v>
      </c>
      <c r="GO39" s="23"/>
      <c r="GP39" s="23"/>
      <c r="GQ39" s="23"/>
      <c r="GR39" s="23"/>
      <c r="GS39" s="23"/>
      <c r="GT39" s="23"/>
      <c r="GU39" s="23"/>
      <c r="GV39" s="23"/>
      <c r="GW39" s="23" t="e">
        <f>O39</f>
        <v>#REF!</v>
      </c>
      <c r="GX39" s="23"/>
      <c r="GY39" s="23"/>
      <c r="GZ39" s="23"/>
      <c r="HA39" s="23" t="e">
        <f>O39</f>
        <v>#REF!</v>
      </c>
      <c r="HB39" s="23"/>
      <c r="HC39" s="23"/>
      <c r="HD39" s="23"/>
      <c r="HE39" s="23"/>
      <c r="HF39" s="23"/>
      <c r="HG39" s="23" t="e">
        <f>O39</f>
        <v>#REF!</v>
      </c>
      <c r="HH39" s="23"/>
      <c r="HI39" s="23" t="e">
        <f>O39</f>
        <v>#REF!</v>
      </c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</row>
    <row r="40" spans="1:250" customFormat="1" ht="36" x14ac:dyDescent="0.2">
      <c r="A40" s="101">
        <v>11</v>
      </c>
      <c r="B40" s="109" t="s">
        <v>457</v>
      </c>
      <c r="C40" s="102" t="s">
        <v>534</v>
      </c>
      <c r="D40" s="103" t="s">
        <v>454</v>
      </c>
      <c r="E40" s="104">
        <v>0.34799999999999998</v>
      </c>
      <c r="F40" s="105"/>
      <c r="G40" s="108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</row>
    <row r="41" spans="1:250" customFormat="1" ht="24" x14ac:dyDescent="0.2">
      <c r="A41" s="266" t="s">
        <v>572</v>
      </c>
      <c r="B41" s="265" t="s">
        <v>537</v>
      </c>
      <c r="C41" s="264" t="s">
        <v>568</v>
      </c>
      <c r="D41" s="263" t="s">
        <v>436</v>
      </c>
      <c r="E41" s="262">
        <v>3.7580000000000001E-3</v>
      </c>
      <c r="F41" s="261" t="s">
        <v>875</v>
      </c>
      <c r="G41" s="260" t="s">
        <v>1008</v>
      </c>
      <c r="H41" s="23"/>
      <c r="I41" s="23"/>
      <c r="J41" s="23"/>
      <c r="K41" s="23"/>
      <c r="L41" s="23"/>
      <c r="M41" s="23"/>
      <c r="N41" s="23"/>
      <c r="O41" s="23" t="e">
        <f>ROUND(#REF!*#REF!*#REF!,0)</f>
        <v>#REF!</v>
      </c>
      <c r="P41" s="23" t="e">
        <f>#REF!</f>
        <v>#REF!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>
        <v>1</v>
      </c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 t="e">
        <f>O41</f>
        <v>#REF!</v>
      </c>
      <c r="DG41" s="23"/>
      <c r="DH41" s="23" t="e">
        <f>#REF!</f>
        <v>#REF!</v>
      </c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 t="e">
        <f>O41</f>
        <v>#REF!</v>
      </c>
      <c r="GF41" s="23"/>
      <c r="GG41" s="23"/>
      <c r="GH41" s="23"/>
      <c r="GI41" s="23" t="e">
        <f>O41</f>
        <v>#REF!</v>
      </c>
      <c r="GJ41" s="23"/>
      <c r="GK41" s="23" t="e">
        <f>O41</f>
        <v>#REF!</v>
      </c>
      <c r="GL41" s="23" t="e">
        <f>O41</f>
        <v>#REF!</v>
      </c>
      <c r="GM41" s="23"/>
      <c r="GN41" s="23" t="e">
        <f>O41</f>
        <v>#REF!</v>
      </c>
      <c r="GO41" s="23"/>
      <c r="GP41" s="23"/>
      <c r="GQ41" s="23"/>
      <c r="GR41" s="23"/>
      <c r="GS41" s="23"/>
      <c r="GT41" s="23"/>
      <c r="GU41" s="23"/>
      <c r="GV41" s="23"/>
      <c r="GW41" s="23" t="e">
        <f>O41</f>
        <v>#REF!</v>
      </c>
      <c r="GX41" s="23"/>
      <c r="GY41" s="23"/>
      <c r="GZ41" s="23"/>
      <c r="HA41" s="23" t="e">
        <f>O41</f>
        <v>#REF!</v>
      </c>
      <c r="HB41" s="23"/>
      <c r="HC41" s="23"/>
      <c r="HD41" s="23"/>
      <c r="HE41" s="23"/>
      <c r="HF41" s="23"/>
      <c r="HG41" s="23" t="e">
        <f>O41</f>
        <v>#REF!</v>
      </c>
      <c r="HH41" s="23"/>
      <c r="HI41" s="23" t="e">
        <f>O41</f>
        <v>#REF!</v>
      </c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</row>
    <row r="42" spans="1:250" customFormat="1" ht="24" x14ac:dyDescent="0.2">
      <c r="A42" s="266" t="s">
        <v>571</v>
      </c>
      <c r="B42" s="265" t="s">
        <v>505</v>
      </c>
      <c r="C42" s="264" t="s">
        <v>506</v>
      </c>
      <c r="D42" s="263" t="s">
        <v>194</v>
      </c>
      <c r="E42" s="262">
        <v>5.2200000000000003E-2</v>
      </c>
      <c r="F42" s="261" t="s">
        <v>875</v>
      </c>
      <c r="G42" s="260" t="s">
        <v>1008</v>
      </c>
      <c r="H42" s="23"/>
      <c r="I42" s="23"/>
      <c r="J42" s="23"/>
      <c r="K42" s="23"/>
      <c r="L42" s="23"/>
      <c r="M42" s="23"/>
      <c r="N42" s="23"/>
      <c r="O42" s="23" t="e">
        <f>ROUND(#REF!*#REF!*#REF!,0)</f>
        <v>#REF!</v>
      </c>
      <c r="P42" s="23" t="e">
        <f>#REF!</f>
        <v>#REF!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>
        <v>1</v>
      </c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 t="e">
        <f>O42</f>
        <v>#REF!</v>
      </c>
      <c r="DG42" s="23"/>
      <c r="DH42" s="23" t="e">
        <f>#REF!</f>
        <v>#REF!</v>
      </c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 t="e">
        <f>O42</f>
        <v>#REF!</v>
      </c>
      <c r="GF42" s="23"/>
      <c r="GG42" s="23"/>
      <c r="GH42" s="23"/>
      <c r="GI42" s="23" t="e">
        <f>O42</f>
        <v>#REF!</v>
      </c>
      <c r="GJ42" s="23"/>
      <c r="GK42" s="23" t="e">
        <f>O42</f>
        <v>#REF!</v>
      </c>
      <c r="GL42" s="23" t="e">
        <f>O42</f>
        <v>#REF!</v>
      </c>
      <c r="GM42" s="23"/>
      <c r="GN42" s="23" t="e">
        <f>O42</f>
        <v>#REF!</v>
      </c>
      <c r="GO42" s="23"/>
      <c r="GP42" s="23"/>
      <c r="GQ42" s="23"/>
      <c r="GR42" s="23"/>
      <c r="GS42" s="23"/>
      <c r="GT42" s="23"/>
      <c r="GU42" s="23"/>
      <c r="GV42" s="23"/>
      <c r="GW42" s="23" t="e">
        <f>O42</f>
        <v>#REF!</v>
      </c>
      <c r="GX42" s="23"/>
      <c r="GY42" s="23"/>
      <c r="GZ42" s="23"/>
      <c r="HA42" s="23" t="e">
        <f>O42</f>
        <v>#REF!</v>
      </c>
      <c r="HB42" s="23"/>
      <c r="HC42" s="23"/>
      <c r="HD42" s="23"/>
      <c r="HE42" s="23"/>
      <c r="HF42" s="23"/>
      <c r="HG42" s="23" t="e">
        <f>O42</f>
        <v>#REF!</v>
      </c>
      <c r="HH42" s="23"/>
      <c r="HI42" s="23" t="e">
        <f>O42</f>
        <v>#REF!</v>
      </c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</row>
    <row r="43" spans="1:250" customFormat="1" ht="48" x14ac:dyDescent="0.2">
      <c r="A43" s="259" t="s">
        <v>570</v>
      </c>
      <c r="B43" s="258" t="s">
        <v>499</v>
      </c>
      <c r="C43" s="257" t="s">
        <v>500</v>
      </c>
      <c r="D43" s="256" t="s">
        <v>436</v>
      </c>
      <c r="E43" s="255">
        <v>33.616799999999998</v>
      </c>
      <c r="F43" s="254" t="s">
        <v>875</v>
      </c>
      <c r="G43" s="253" t="s">
        <v>1008</v>
      </c>
      <c r="H43" s="23"/>
      <c r="I43" s="23"/>
      <c r="J43" s="23"/>
      <c r="K43" s="23"/>
      <c r="L43" s="23"/>
      <c r="M43" s="23"/>
      <c r="N43" s="23"/>
      <c r="O43" s="23" t="e">
        <f>ROUND(#REF!*#REF!*#REF!,0)</f>
        <v>#REF!</v>
      </c>
      <c r="P43" s="23" t="e">
        <f>#REF!</f>
        <v>#REF!</v>
      </c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>
        <v>1</v>
      </c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 t="e">
        <f>O43</f>
        <v>#REF!</v>
      </c>
      <c r="DG43" s="23"/>
      <c r="DH43" s="23" t="e">
        <f>#REF!</f>
        <v>#REF!</v>
      </c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 t="e">
        <f>O43</f>
        <v>#REF!</v>
      </c>
      <c r="GF43" s="23"/>
      <c r="GG43" s="23"/>
      <c r="GH43" s="23"/>
      <c r="GI43" s="23" t="e">
        <f>O43</f>
        <v>#REF!</v>
      </c>
      <c r="GJ43" s="23"/>
      <c r="GK43" s="23" t="e">
        <f>O43</f>
        <v>#REF!</v>
      </c>
      <c r="GL43" s="23" t="e">
        <f>O43</f>
        <v>#REF!</v>
      </c>
      <c r="GM43" s="23"/>
      <c r="GN43" s="23" t="e">
        <f>O43</f>
        <v>#REF!</v>
      </c>
      <c r="GO43" s="23"/>
      <c r="GP43" s="23"/>
      <c r="GQ43" s="23"/>
      <c r="GR43" s="23"/>
      <c r="GS43" s="23"/>
      <c r="GT43" s="23"/>
      <c r="GU43" s="23"/>
      <c r="GV43" s="23"/>
      <c r="GW43" s="23" t="e">
        <f>O43</f>
        <v>#REF!</v>
      </c>
      <c r="GX43" s="23"/>
      <c r="GY43" s="23"/>
      <c r="GZ43" s="23"/>
      <c r="HA43" s="23" t="e">
        <f>O43</f>
        <v>#REF!</v>
      </c>
      <c r="HB43" s="23"/>
      <c r="HC43" s="23"/>
      <c r="HD43" s="23"/>
      <c r="HE43" s="23"/>
      <c r="HF43" s="23"/>
      <c r="HG43" s="23" t="e">
        <f>O43</f>
        <v>#REF!</v>
      </c>
      <c r="HH43" s="23"/>
      <c r="HI43" s="23" t="e">
        <f>O43</f>
        <v>#REF!</v>
      </c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</row>
    <row r="44" spans="1:250" customFormat="1" ht="24" x14ac:dyDescent="0.2">
      <c r="A44" s="101">
        <v>12</v>
      </c>
      <c r="B44" s="109" t="s">
        <v>458</v>
      </c>
      <c r="C44" s="102" t="s">
        <v>459</v>
      </c>
      <c r="D44" s="103" t="s">
        <v>454</v>
      </c>
      <c r="E44" s="104">
        <v>0.34799999999999998</v>
      </c>
      <c r="F44" s="105"/>
      <c r="G44" s="108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</row>
    <row r="45" spans="1:250" customFormat="1" ht="24" x14ac:dyDescent="0.2">
      <c r="A45" s="266" t="s">
        <v>569</v>
      </c>
      <c r="B45" s="265" t="s">
        <v>537</v>
      </c>
      <c r="C45" s="264" t="s">
        <v>568</v>
      </c>
      <c r="D45" s="263" t="s">
        <v>436</v>
      </c>
      <c r="E45" s="262">
        <v>9.7400000000000004E-4</v>
      </c>
      <c r="F45" s="261" t="s">
        <v>875</v>
      </c>
      <c r="G45" s="260" t="s">
        <v>1008</v>
      </c>
      <c r="H45" s="23"/>
      <c r="I45" s="23"/>
      <c r="J45" s="23"/>
      <c r="K45" s="23"/>
      <c r="L45" s="23"/>
      <c r="M45" s="23"/>
      <c r="N45" s="23"/>
      <c r="O45" s="23" t="e">
        <f>ROUND(#REF!*#REF!*#REF!,0)</f>
        <v>#REF!</v>
      </c>
      <c r="P45" s="23" t="e">
        <f>#REF!</f>
        <v>#REF!</v>
      </c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>
        <v>1</v>
      </c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 t="e">
        <f>O45</f>
        <v>#REF!</v>
      </c>
      <c r="DG45" s="23"/>
      <c r="DH45" s="23" t="e">
        <f>#REF!</f>
        <v>#REF!</v>
      </c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 t="e">
        <f>O45</f>
        <v>#REF!</v>
      </c>
      <c r="GF45" s="23"/>
      <c r="GG45" s="23"/>
      <c r="GH45" s="23"/>
      <c r="GI45" s="23" t="e">
        <f>O45</f>
        <v>#REF!</v>
      </c>
      <c r="GJ45" s="23"/>
      <c r="GK45" s="23" t="e">
        <f>O45</f>
        <v>#REF!</v>
      </c>
      <c r="GL45" s="23" t="e">
        <f>O45</f>
        <v>#REF!</v>
      </c>
      <c r="GM45" s="23"/>
      <c r="GN45" s="23" t="e">
        <f>O45</f>
        <v>#REF!</v>
      </c>
      <c r="GO45" s="23"/>
      <c r="GP45" s="23"/>
      <c r="GQ45" s="23"/>
      <c r="GR45" s="23"/>
      <c r="GS45" s="23"/>
      <c r="GT45" s="23"/>
      <c r="GU45" s="23"/>
      <c r="GV45" s="23"/>
      <c r="GW45" s="23" t="e">
        <f>O45</f>
        <v>#REF!</v>
      </c>
      <c r="GX45" s="23"/>
      <c r="GY45" s="23"/>
      <c r="GZ45" s="23"/>
      <c r="HA45" s="23" t="e">
        <f>O45</f>
        <v>#REF!</v>
      </c>
      <c r="HB45" s="23"/>
      <c r="HC45" s="23"/>
      <c r="HD45" s="23"/>
      <c r="HE45" s="23"/>
      <c r="HF45" s="23"/>
      <c r="HG45" s="23" t="e">
        <f>O45</f>
        <v>#REF!</v>
      </c>
      <c r="HH45" s="23"/>
      <c r="HI45" s="23" t="e">
        <f>O45</f>
        <v>#REF!</v>
      </c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</row>
    <row r="46" spans="1:250" customFormat="1" ht="48" x14ac:dyDescent="0.2">
      <c r="A46" s="259" t="s">
        <v>567</v>
      </c>
      <c r="B46" s="258" t="s">
        <v>499</v>
      </c>
      <c r="C46" s="257" t="s">
        <v>500</v>
      </c>
      <c r="D46" s="256" t="s">
        <v>436</v>
      </c>
      <c r="E46" s="255">
        <v>8.4215999999999998</v>
      </c>
      <c r="F46" s="254" t="s">
        <v>875</v>
      </c>
      <c r="G46" s="253" t="s">
        <v>1008</v>
      </c>
      <c r="H46" s="23"/>
      <c r="I46" s="23"/>
      <c r="J46" s="23"/>
      <c r="K46" s="23"/>
      <c r="L46" s="23"/>
      <c r="M46" s="23"/>
      <c r="N46" s="23"/>
      <c r="O46" s="23" t="e">
        <f>ROUND(#REF!*#REF!*#REF!,0)</f>
        <v>#REF!</v>
      </c>
      <c r="P46" s="23" t="e">
        <f>#REF!</f>
        <v>#REF!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>
        <v>1</v>
      </c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 t="e">
        <f>O46</f>
        <v>#REF!</v>
      </c>
      <c r="DG46" s="23"/>
      <c r="DH46" s="23" t="e">
        <f>#REF!</f>
        <v>#REF!</v>
      </c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 t="e">
        <f>O46</f>
        <v>#REF!</v>
      </c>
      <c r="GF46" s="23"/>
      <c r="GG46" s="23"/>
      <c r="GH46" s="23"/>
      <c r="GI46" s="23" t="e">
        <f>O46</f>
        <v>#REF!</v>
      </c>
      <c r="GJ46" s="23"/>
      <c r="GK46" s="23" t="e">
        <f>O46</f>
        <v>#REF!</v>
      </c>
      <c r="GL46" s="23" t="e">
        <f>O46</f>
        <v>#REF!</v>
      </c>
      <c r="GM46" s="23"/>
      <c r="GN46" s="23" t="e">
        <f>O46</f>
        <v>#REF!</v>
      </c>
      <c r="GO46" s="23"/>
      <c r="GP46" s="23"/>
      <c r="GQ46" s="23"/>
      <c r="GR46" s="23"/>
      <c r="GS46" s="23"/>
      <c r="GT46" s="23"/>
      <c r="GU46" s="23"/>
      <c r="GV46" s="23"/>
      <c r="GW46" s="23" t="e">
        <f>O46</f>
        <v>#REF!</v>
      </c>
      <c r="GX46" s="23"/>
      <c r="GY46" s="23"/>
      <c r="GZ46" s="23"/>
      <c r="HA46" s="23" t="e">
        <f>O46</f>
        <v>#REF!</v>
      </c>
      <c r="HB46" s="23"/>
      <c r="HC46" s="23"/>
      <c r="HD46" s="23"/>
      <c r="HE46" s="23"/>
      <c r="HF46" s="23"/>
      <c r="HG46" s="23" t="e">
        <f>O46</f>
        <v>#REF!</v>
      </c>
      <c r="HH46" s="23"/>
      <c r="HI46" s="23" t="e">
        <f>O46</f>
        <v>#REF!</v>
      </c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</row>
    <row r="47" spans="1:250" customFormat="1" ht="33.75" x14ac:dyDescent="0.2">
      <c r="A47" s="101">
        <v>13</v>
      </c>
      <c r="B47" s="109" t="s">
        <v>460</v>
      </c>
      <c r="C47" s="102" t="s">
        <v>461</v>
      </c>
      <c r="D47" s="103" t="s">
        <v>462</v>
      </c>
      <c r="E47" s="104">
        <v>1.0900000000000001</v>
      </c>
      <c r="F47" s="105"/>
      <c r="G47" s="108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</row>
    <row r="48" spans="1:250" customFormat="1" ht="12.75" x14ac:dyDescent="0.2">
      <c r="A48" s="266" t="s">
        <v>566</v>
      </c>
      <c r="B48" s="265" t="s">
        <v>498</v>
      </c>
      <c r="C48" s="264" t="s">
        <v>437</v>
      </c>
      <c r="D48" s="263" t="s">
        <v>436</v>
      </c>
      <c r="E48" s="262">
        <v>1.09E-3</v>
      </c>
      <c r="F48" s="261" t="s">
        <v>875</v>
      </c>
      <c r="G48" s="260" t="s">
        <v>1008</v>
      </c>
      <c r="H48" s="23"/>
      <c r="I48" s="23"/>
      <c r="J48" s="23"/>
      <c r="K48" s="23"/>
      <c r="L48" s="23"/>
      <c r="M48" s="23"/>
      <c r="N48" s="23"/>
      <c r="O48" s="23" t="e">
        <f>ROUND(#REF!*#REF!*#REF!,0)</f>
        <v>#REF!</v>
      </c>
      <c r="P48" s="23" t="e">
        <f>#REF!</f>
        <v>#REF!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>
        <v>1</v>
      </c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 t="e">
        <f>O48</f>
        <v>#REF!</v>
      </c>
      <c r="DG48" s="23"/>
      <c r="DH48" s="23" t="e">
        <f>#REF!</f>
        <v>#REF!</v>
      </c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 t="e">
        <f>O48</f>
        <v>#REF!</v>
      </c>
      <c r="GF48" s="23"/>
      <c r="GG48" s="23"/>
      <c r="GH48" s="23"/>
      <c r="GI48" s="23" t="e">
        <f>O48</f>
        <v>#REF!</v>
      </c>
      <c r="GJ48" s="23"/>
      <c r="GK48" s="23" t="e">
        <f>O48</f>
        <v>#REF!</v>
      </c>
      <c r="GL48" s="23" t="e">
        <f>O48</f>
        <v>#REF!</v>
      </c>
      <c r="GM48" s="23"/>
      <c r="GN48" s="23" t="e">
        <f>O48</f>
        <v>#REF!</v>
      </c>
      <c r="GO48" s="23"/>
      <c r="GP48" s="23"/>
      <c r="GQ48" s="23"/>
      <c r="GR48" s="23"/>
      <c r="GS48" s="23"/>
      <c r="GT48" s="23"/>
      <c r="GU48" s="23"/>
      <c r="GV48" s="23"/>
      <c r="GW48" s="23" t="e">
        <f>O48</f>
        <v>#REF!</v>
      </c>
      <c r="GX48" s="23"/>
      <c r="GY48" s="23"/>
      <c r="GZ48" s="23"/>
      <c r="HA48" s="23" t="e">
        <f>O48</f>
        <v>#REF!</v>
      </c>
      <c r="HB48" s="23"/>
      <c r="HC48" s="23"/>
      <c r="HD48" s="23"/>
      <c r="HE48" s="23"/>
      <c r="HF48" s="23"/>
      <c r="HG48" s="23" t="e">
        <f>O48</f>
        <v>#REF!</v>
      </c>
      <c r="HH48" s="23"/>
      <c r="HI48" s="23" t="e">
        <f>O48</f>
        <v>#REF!</v>
      </c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</row>
    <row r="49" spans="1:250" customFormat="1" ht="24" x14ac:dyDescent="0.2">
      <c r="A49" s="266" t="s">
        <v>565</v>
      </c>
      <c r="B49" s="265" t="s">
        <v>507</v>
      </c>
      <c r="C49" s="264" t="s">
        <v>508</v>
      </c>
      <c r="D49" s="263" t="s">
        <v>194</v>
      </c>
      <c r="E49" s="262">
        <v>0.18529999999999999</v>
      </c>
      <c r="F49" s="261" t="s">
        <v>875</v>
      </c>
      <c r="G49" s="260" t="s">
        <v>1008</v>
      </c>
      <c r="H49" s="23"/>
      <c r="I49" s="23"/>
      <c r="J49" s="23"/>
      <c r="K49" s="23"/>
      <c r="L49" s="23"/>
      <c r="M49" s="23"/>
      <c r="N49" s="23"/>
      <c r="O49" s="23" t="e">
        <f>ROUND(#REF!*#REF!*#REF!,0)</f>
        <v>#REF!</v>
      </c>
      <c r="P49" s="23" t="e">
        <f>#REF!</f>
        <v>#REF!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>
        <v>1</v>
      </c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 t="e">
        <f>O49</f>
        <v>#REF!</v>
      </c>
      <c r="DG49" s="23"/>
      <c r="DH49" s="23" t="e">
        <f>#REF!</f>
        <v>#REF!</v>
      </c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 t="e">
        <f>O49</f>
        <v>#REF!</v>
      </c>
      <c r="GF49" s="23"/>
      <c r="GG49" s="23"/>
      <c r="GH49" s="23"/>
      <c r="GI49" s="23" t="e">
        <f>O49</f>
        <v>#REF!</v>
      </c>
      <c r="GJ49" s="23"/>
      <c r="GK49" s="23" t="e">
        <f>O49</f>
        <v>#REF!</v>
      </c>
      <c r="GL49" s="23" t="e">
        <f>O49</f>
        <v>#REF!</v>
      </c>
      <c r="GM49" s="23"/>
      <c r="GN49" s="23" t="e">
        <f>O49</f>
        <v>#REF!</v>
      </c>
      <c r="GO49" s="23"/>
      <c r="GP49" s="23"/>
      <c r="GQ49" s="23"/>
      <c r="GR49" s="23"/>
      <c r="GS49" s="23"/>
      <c r="GT49" s="23"/>
      <c r="GU49" s="23"/>
      <c r="GV49" s="23"/>
      <c r="GW49" s="23" t="e">
        <f>O49</f>
        <v>#REF!</v>
      </c>
      <c r="GX49" s="23"/>
      <c r="GY49" s="23"/>
      <c r="GZ49" s="23"/>
      <c r="HA49" s="23" t="e">
        <f>O49</f>
        <v>#REF!</v>
      </c>
      <c r="HB49" s="23"/>
      <c r="HC49" s="23"/>
      <c r="HD49" s="23"/>
      <c r="HE49" s="23"/>
      <c r="HF49" s="23"/>
      <c r="HG49" s="23" t="e">
        <f>O49</f>
        <v>#REF!</v>
      </c>
      <c r="HH49" s="23"/>
      <c r="HI49" s="23" t="e">
        <f>O49</f>
        <v>#REF!</v>
      </c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</row>
    <row r="50" spans="1:250" customFormat="1" ht="24" x14ac:dyDescent="0.2">
      <c r="A50" s="266" t="s">
        <v>564</v>
      </c>
      <c r="B50" s="265" t="s">
        <v>501</v>
      </c>
      <c r="C50" s="264" t="s">
        <v>502</v>
      </c>
      <c r="D50" s="263" t="s">
        <v>194</v>
      </c>
      <c r="E50" s="262">
        <v>6.431</v>
      </c>
      <c r="F50" s="261" t="s">
        <v>875</v>
      </c>
      <c r="G50" s="260" t="s">
        <v>1008</v>
      </c>
      <c r="H50" s="23"/>
      <c r="I50" s="23"/>
      <c r="J50" s="23"/>
      <c r="K50" s="23"/>
      <c r="L50" s="23"/>
      <c r="M50" s="23"/>
      <c r="N50" s="23"/>
      <c r="O50" s="23" t="e">
        <f>ROUND(#REF!*#REF!*#REF!,0)</f>
        <v>#REF!</v>
      </c>
      <c r="P50" s="23" t="e">
        <f>#REF!</f>
        <v>#REF!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>
        <v>1</v>
      </c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 t="e">
        <f>O50</f>
        <v>#REF!</v>
      </c>
      <c r="DG50" s="23"/>
      <c r="DH50" s="23" t="e">
        <f>#REF!</f>
        <v>#REF!</v>
      </c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 t="e">
        <f>O50</f>
        <v>#REF!</v>
      </c>
      <c r="GF50" s="23"/>
      <c r="GG50" s="23"/>
      <c r="GH50" s="23"/>
      <c r="GI50" s="23" t="e">
        <f>O50</f>
        <v>#REF!</v>
      </c>
      <c r="GJ50" s="23"/>
      <c r="GK50" s="23" t="e">
        <f>O50</f>
        <v>#REF!</v>
      </c>
      <c r="GL50" s="23" t="e">
        <f>O50</f>
        <v>#REF!</v>
      </c>
      <c r="GM50" s="23"/>
      <c r="GN50" s="23" t="e">
        <f>O50</f>
        <v>#REF!</v>
      </c>
      <c r="GO50" s="23"/>
      <c r="GP50" s="23"/>
      <c r="GQ50" s="23"/>
      <c r="GR50" s="23"/>
      <c r="GS50" s="23"/>
      <c r="GT50" s="23"/>
      <c r="GU50" s="23"/>
      <c r="GV50" s="23"/>
      <c r="GW50" s="23" t="e">
        <f>O50</f>
        <v>#REF!</v>
      </c>
      <c r="GX50" s="23"/>
      <c r="GY50" s="23"/>
      <c r="GZ50" s="23"/>
      <c r="HA50" s="23" t="e">
        <f>O50</f>
        <v>#REF!</v>
      </c>
      <c r="HB50" s="23"/>
      <c r="HC50" s="23"/>
      <c r="HD50" s="23"/>
      <c r="HE50" s="23"/>
      <c r="HF50" s="23"/>
      <c r="HG50" s="23" t="e">
        <f>O50</f>
        <v>#REF!</v>
      </c>
      <c r="HH50" s="23"/>
      <c r="HI50" s="23" t="e">
        <f>O50</f>
        <v>#REF!</v>
      </c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</row>
    <row r="51" spans="1:250" customFormat="1" ht="12.75" x14ac:dyDescent="0.2">
      <c r="A51" s="266" t="s">
        <v>563</v>
      </c>
      <c r="B51" s="265" t="s">
        <v>509</v>
      </c>
      <c r="C51" s="264" t="s">
        <v>510</v>
      </c>
      <c r="D51" s="263" t="s">
        <v>194</v>
      </c>
      <c r="E51" s="262">
        <v>6.54E-2</v>
      </c>
      <c r="F51" s="261" t="s">
        <v>875</v>
      </c>
      <c r="G51" s="260" t="s">
        <v>1008</v>
      </c>
      <c r="H51" s="23"/>
      <c r="I51" s="23"/>
      <c r="J51" s="23"/>
      <c r="K51" s="23"/>
      <c r="L51" s="23"/>
      <c r="M51" s="23"/>
      <c r="N51" s="23"/>
      <c r="O51" s="23" t="e">
        <f>ROUND(#REF!*#REF!*#REF!,0)</f>
        <v>#REF!</v>
      </c>
      <c r="P51" s="23" t="e">
        <f>#REF!</f>
        <v>#REF!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>
        <v>1</v>
      </c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 t="e">
        <f>O51</f>
        <v>#REF!</v>
      </c>
      <c r="DG51" s="23"/>
      <c r="DH51" s="23" t="e">
        <f>#REF!</f>
        <v>#REF!</v>
      </c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 t="e">
        <f>O51</f>
        <v>#REF!</v>
      </c>
      <c r="GF51" s="23"/>
      <c r="GG51" s="23"/>
      <c r="GH51" s="23"/>
      <c r="GI51" s="23" t="e">
        <f>O51</f>
        <v>#REF!</v>
      </c>
      <c r="GJ51" s="23"/>
      <c r="GK51" s="23" t="e">
        <f>O51</f>
        <v>#REF!</v>
      </c>
      <c r="GL51" s="23" t="e">
        <f>O51</f>
        <v>#REF!</v>
      </c>
      <c r="GM51" s="23"/>
      <c r="GN51" s="23" t="e">
        <f>O51</f>
        <v>#REF!</v>
      </c>
      <c r="GO51" s="23"/>
      <c r="GP51" s="23"/>
      <c r="GQ51" s="23"/>
      <c r="GR51" s="23"/>
      <c r="GS51" s="23"/>
      <c r="GT51" s="23"/>
      <c r="GU51" s="23"/>
      <c r="GV51" s="23"/>
      <c r="GW51" s="23" t="e">
        <f>O51</f>
        <v>#REF!</v>
      </c>
      <c r="GX51" s="23"/>
      <c r="GY51" s="23"/>
      <c r="GZ51" s="23"/>
      <c r="HA51" s="23" t="e">
        <f>O51</f>
        <v>#REF!</v>
      </c>
      <c r="HB51" s="23"/>
      <c r="HC51" s="23"/>
      <c r="HD51" s="23"/>
      <c r="HE51" s="23"/>
      <c r="HF51" s="23"/>
      <c r="HG51" s="23" t="e">
        <f>O51</f>
        <v>#REF!</v>
      </c>
      <c r="HH51" s="23"/>
      <c r="HI51" s="23" t="e">
        <f>O51</f>
        <v>#REF!</v>
      </c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</row>
    <row r="52" spans="1:250" customFormat="1" ht="12.75" x14ac:dyDescent="0.2">
      <c r="A52" s="259" t="s">
        <v>562</v>
      </c>
      <c r="B52" s="258" t="s">
        <v>561</v>
      </c>
      <c r="C52" s="257" t="s">
        <v>504</v>
      </c>
      <c r="D52" s="256" t="s">
        <v>494</v>
      </c>
      <c r="E52" s="255">
        <v>108.99999999999999</v>
      </c>
      <c r="F52" s="254" t="s">
        <v>875</v>
      </c>
      <c r="G52" s="253" t="s">
        <v>1008</v>
      </c>
      <c r="H52" s="23"/>
      <c r="I52" s="23"/>
      <c r="J52" s="23"/>
      <c r="K52" s="23"/>
      <c r="L52" s="23"/>
      <c r="M52" s="23"/>
      <c r="N52" s="23"/>
      <c r="O52" s="23" t="e">
        <f>ROUND(#REF!*#REF!*#REF!,0)</f>
        <v>#REF!</v>
      </c>
      <c r="P52" s="23" t="e">
        <f>#REF!</f>
        <v>#REF!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>
        <v>1</v>
      </c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 t="e">
        <f>O52</f>
        <v>#REF!</v>
      </c>
      <c r="DG52" s="23"/>
      <c r="DH52" s="23" t="e">
        <f>#REF!</f>
        <v>#REF!</v>
      </c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 t="e">
        <f>O52</f>
        <v>#REF!</v>
      </c>
      <c r="GF52" s="23"/>
      <c r="GG52" s="23"/>
      <c r="GH52" s="23"/>
      <c r="GI52" s="23" t="e">
        <f>O52</f>
        <v>#REF!</v>
      </c>
      <c r="GJ52" s="23"/>
      <c r="GK52" s="23" t="e">
        <f>O52</f>
        <v>#REF!</v>
      </c>
      <c r="GL52" s="23" t="e">
        <f>O52</f>
        <v>#REF!</v>
      </c>
      <c r="GM52" s="23"/>
      <c r="GN52" s="23" t="e">
        <f>O52</f>
        <v>#REF!</v>
      </c>
      <c r="GO52" s="23"/>
      <c r="GP52" s="23"/>
      <c r="GQ52" s="23"/>
      <c r="GR52" s="23"/>
      <c r="GS52" s="23"/>
      <c r="GT52" s="23"/>
      <c r="GU52" s="23"/>
      <c r="GV52" s="23"/>
      <c r="GW52" s="23" t="e">
        <f>O52</f>
        <v>#REF!</v>
      </c>
      <c r="GX52" s="23"/>
      <c r="GY52" s="23"/>
      <c r="GZ52" s="23"/>
      <c r="HA52" s="23" t="e">
        <f>O52</f>
        <v>#REF!</v>
      </c>
      <c r="HB52" s="23"/>
      <c r="HC52" s="23"/>
      <c r="HD52" s="23"/>
      <c r="HE52" s="23"/>
      <c r="HF52" s="23"/>
      <c r="HG52" s="23" t="e">
        <f>O52</f>
        <v>#REF!</v>
      </c>
      <c r="HH52" s="23"/>
      <c r="HI52" s="23" t="e">
        <f>O52</f>
        <v>#REF!</v>
      </c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</row>
    <row r="53" spans="1:250" customFormat="1" ht="24" x14ac:dyDescent="0.2">
      <c r="A53" s="101">
        <v>15</v>
      </c>
      <c r="B53" s="109" t="s">
        <v>463</v>
      </c>
      <c r="C53" s="102" t="s">
        <v>535</v>
      </c>
      <c r="D53" s="103" t="s">
        <v>464</v>
      </c>
      <c r="E53" s="104">
        <v>0.109</v>
      </c>
      <c r="F53" s="105"/>
      <c r="G53" s="108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</row>
    <row r="54" spans="1:250" customFormat="1" ht="12.75" x14ac:dyDescent="0.2">
      <c r="A54" s="266" t="s">
        <v>560</v>
      </c>
      <c r="B54" s="265" t="s">
        <v>511</v>
      </c>
      <c r="C54" s="264" t="s">
        <v>512</v>
      </c>
      <c r="D54" s="263" t="s">
        <v>436</v>
      </c>
      <c r="E54" s="262">
        <v>8.7000000000000001E-5</v>
      </c>
      <c r="F54" s="261" t="s">
        <v>875</v>
      </c>
      <c r="G54" s="260" t="s">
        <v>1008</v>
      </c>
      <c r="H54" s="23"/>
      <c r="I54" s="23"/>
      <c r="J54" s="23"/>
      <c r="K54" s="23"/>
      <c r="L54" s="23"/>
      <c r="M54" s="23"/>
      <c r="N54" s="23"/>
      <c r="O54" s="23" t="e">
        <f>ROUND(#REF!*#REF!*#REF!,0)</f>
        <v>#REF!</v>
      </c>
      <c r="P54" s="23" t="e">
        <f>#REF!</f>
        <v>#REF!</v>
      </c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>
        <v>1</v>
      </c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 t="e">
        <f>O54</f>
        <v>#REF!</v>
      </c>
      <c r="DG54" s="23"/>
      <c r="DH54" s="23" t="e">
        <f>#REF!</f>
        <v>#REF!</v>
      </c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 t="e">
        <f>O54</f>
        <v>#REF!</v>
      </c>
      <c r="GF54" s="23"/>
      <c r="GG54" s="23"/>
      <c r="GH54" s="23"/>
      <c r="GI54" s="23" t="e">
        <f>O54</f>
        <v>#REF!</v>
      </c>
      <c r="GJ54" s="23"/>
      <c r="GK54" s="23" t="e">
        <f>O54</f>
        <v>#REF!</v>
      </c>
      <c r="GL54" s="23" t="e">
        <f>O54</f>
        <v>#REF!</v>
      </c>
      <c r="GM54" s="23"/>
      <c r="GN54" s="23" t="e">
        <f>O54</f>
        <v>#REF!</v>
      </c>
      <c r="GO54" s="23"/>
      <c r="GP54" s="23"/>
      <c r="GQ54" s="23"/>
      <c r="GR54" s="23"/>
      <c r="GS54" s="23"/>
      <c r="GT54" s="23"/>
      <c r="GU54" s="23"/>
      <c r="GV54" s="23"/>
      <c r="GW54" s="23" t="e">
        <f>O54</f>
        <v>#REF!</v>
      </c>
      <c r="GX54" s="23"/>
      <c r="GY54" s="23"/>
      <c r="GZ54" s="23"/>
      <c r="HA54" s="23" t="e">
        <f>O54</f>
        <v>#REF!</v>
      </c>
      <c r="HB54" s="23"/>
      <c r="HC54" s="23"/>
      <c r="HD54" s="23"/>
      <c r="HE54" s="23"/>
      <c r="HF54" s="23"/>
      <c r="HG54" s="23" t="e">
        <f>O54</f>
        <v>#REF!</v>
      </c>
      <c r="HH54" s="23"/>
      <c r="HI54" s="23" t="e">
        <f>O54</f>
        <v>#REF!</v>
      </c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</row>
    <row r="55" spans="1:250" customFormat="1" ht="13.5" thickBot="1" x14ac:dyDescent="0.25">
      <c r="A55" s="259" t="s">
        <v>559</v>
      </c>
      <c r="B55" s="258" t="s">
        <v>513</v>
      </c>
      <c r="C55" s="257" t="s">
        <v>558</v>
      </c>
      <c r="D55" s="256" t="s">
        <v>436</v>
      </c>
      <c r="E55" s="255">
        <v>1.8311999999999998E-2</v>
      </c>
      <c r="F55" s="254" t="s">
        <v>875</v>
      </c>
      <c r="G55" s="253" t="s">
        <v>1008</v>
      </c>
      <c r="H55" s="23"/>
      <c r="I55" s="23"/>
      <c r="J55" s="23"/>
      <c r="K55" s="23"/>
      <c r="L55" s="23"/>
      <c r="M55" s="23"/>
      <c r="N55" s="23"/>
      <c r="O55" s="23" t="e">
        <f>ROUND(#REF!*#REF!*#REF!,0)</f>
        <v>#REF!</v>
      </c>
      <c r="P55" s="23" t="e">
        <f>#REF!</f>
        <v>#REF!</v>
      </c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>
        <v>1</v>
      </c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 t="e">
        <f>O55</f>
        <v>#REF!</v>
      </c>
      <c r="DG55" s="23"/>
      <c r="DH55" s="23" t="e">
        <f>#REF!</f>
        <v>#REF!</v>
      </c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 t="e">
        <f>O55</f>
        <v>#REF!</v>
      </c>
      <c r="GF55" s="23"/>
      <c r="GG55" s="23"/>
      <c r="GH55" s="23"/>
      <c r="GI55" s="23" t="e">
        <f>O55</f>
        <v>#REF!</v>
      </c>
      <c r="GJ55" s="23"/>
      <c r="GK55" s="23" t="e">
        <f>O55</f>
        <v>#REF!</v>
      </c>
      <c r="GL55" s="23" t="e">
        <f>O55</f>
        <v>#REF!</v>
      </c>
      <c r="GM55" s="23"/>
      <c r="GN55" s="23" t="e">
        <f>O55</f>
        <v>#REF!</v>
      </c>
      <c r="GO55" s="23"/>
      <c r="GP55" s="23"/>
      <c r="GQ55" s="23"/>
      <c r="GR55" s="23"/>
      <c r="GS55" s="23"/>
      <c r="GT55" s="23"/>
      <c r="GU55" s="23"/>
      <c r="GV55" s="23"/>
      <c r="GW55" s="23" t="e">
        <f>O55</f>
        <v>#REF!</v>
      </c>
      <c r="GX55" s="23"/>
      <c r="GY55" s="23"/>
      <c r="GZ55" s="23"/>
      <c r="HA55" s="23" t="e">
        <f>O55</f>
        <v>#REF!</v>
      </c>
      <c r="HB55" s="23"/>
      <c r="HC55" s="23"/>
      <c r="HD55" s="23"/>
      <c r="HE55" s="23"/>
      <c r="HF55" s="23"/>
      <c r="HG55" s="23" t="e">
        <f>O55</f>
        <v>#REF!</v>
      </c>
      <c r="HH55" s="23"/>
      <c r="HI55" s="23" t="e">
        <f>O55</f>
        <v>#REF!</v>
      </c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</row>
    <row r="56" spans="1:250" customFormat="1" ht="12.75" x14ac:dyDescent="0.2">
      <c r="A56" s="49"/>
      <c r="B56" s="49"/>
      <c r="C56" s="49"/>
      <c r="D56" s="49"/>
      <c r="E56" s="49"/>
      <c r="F56" s="49"/>
      <c r="G56" s="49"/>
    </row>
    <row r="57" spans="1:250" customFormat="1" ht="24.75" customHeight="1" thickBot="1" x14ac:dyDescent="0.25">
      <c r="A57" s="413" t="s">
        <v>536</v>
      </c>
      <c r="B57" s="413"/>
      <c r="C57" s="414" t="s">
        <v>621</v>
      </c>
      <c r="D57" s="414"/>
      <c r="E57" s="414"/>
      <c r="F57" s="414"/>
      <c r="G57" s="414"/>
      <c r="BS57" s="244" t="str">
        <f>C57</f>
        <v xml:space="preserve"> Тротуары (тротуарная плитка Steinrus,Парк Плейс Color mix Актау бассировка, 80 мм) Бп/в№13 тип2 S=26,5 м2</v>
      </c>
      <c r="IP57" s="23"/>
    </row>
    <row r="58" spans="1:250" customFormat="1" ht="56.25" x14ac:dyDescent="0.2">
      <c r="A58" s="52">
        <v>1</v>
      </c>
      <c r="B58" s="60" t="s">
        <v>445</v>
      </c>
      <c r="C58" s="53" t="s">
        <v>620</v>
      </c>
      <c r="D58" s="54" t="s">
        <v>446</v>
      </c>
      <c r="E58" s="55">
        <v>2.6499999999999999E-2</v>
      </c>
      <c r="F58" s="56"/>
      <c r="G58" s="59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</row>
    <row r="59" spans="1:250" customFormat="1" ht="24" x14ac:dyDescent="0.2">
      <c r="A59" s="266" t="s">
        <v>619</v>
      </c>
      <c r="B59" s="265" t="s">
        <v>594</v>
      </c>
      <c r="C59" s="264" t="s">
        <v>593</v>
      </c>
      <c r="D59" s="263" t="s">
        <v>194</v>
      </c>
      <c r="E59" s="262">
        <v>2.915</v>
      </c>
      <c r="F59" s="261" t="s">
        <v>875</v>
      </c>
      <c r="G59" s="260" t="s">
        <v>1008</v>
      </c>
      <c r="H59" s="23"/>
      <c r="I59" s="23"/>
      <c r="J59" s="23"/>
      <c r="K59" s="23"/>
      <c r="L59" s="23"/>
      <c r="M59" s="23"/>
      <c r="N59" s="23"/>
      <c r="O59" s="23" t="e">
        <f>ROUND(#REF!*#REF!*#REF!,0)</f>
        <v>#REF!</v>
      </c>
      <c r="P59" s="23" t="e">
        <f>#REF!</f>
        <v>#REF!</v>
      </c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>
        <v>1</v>
      </c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 t="e">
        <f>O59</f>
        <v>#REF!</v>
      </c>
      <c r="DG59" s="23"/>
      <c r="DH59" s="23" t="e">
        <f>#REF!</f>
        <v>#REF!</v>
      </c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 t="e">
        <f>O59</f>
        <v>#REF!</v>
      </c>
      <c r="GF59" s="23"/>
      <c r="GG59" s="23"/>
      <c r="GH59" s="23"/>
      <c r="GI59" s="23" t="e">
        <f>O59</f>
        <v>#REF!</v>
      </c>
      <c r="GJ59" s="23"/>
      <c r="GK59" s="23" t="e">
        <f>O59</f>
        <v>#REF!</v>
      </c>
      <c r="GL59" s="23" t="e">
        <f>O59</f>
        <v>#REF!</v>
      </c>
      <c r="GM59" s="23"/>
      <c r="GN59" s="23" t="e">
        <f>O59</f>
        <v>#REF!</v>
      </c>
      <c r="GO59" s="23"/>
      <c r="GP59" s="23"/>
      <c r="GQ59" s="23"/>
      <c r="GR59" s="23"/>
      <c r="GS59" s="23"/>
      <c r="GT59" s="23"/>
      <c r="GU59" s="23"/>
      <c r="GV59" s="23"/>
      <c r="GW59" s="23" t="e">
        <f>O59</f>
        <v>#REF!</v>
      </c>
      <c r="GX59" s="23"/>
      <c r="GY59" s="23"/>
      <c r="GZ59" s="23"/>
      <c r="HA59" s="23" t="e">
        <f>O59</f>
        <v>#REF!</v>
      </c>
      <c r="HB59" s="23"/>
      <c r="HC59" s="23"/>
      <c r="HD59" s="23"/>
      <c r="HE59" s="23"/>
      <c r="HF59" s="23"/>
      <c r="HG59" s="23" t="e">
        <f>O59</f>
        <v>#REF!</v>
      </c>
      <c r="HH59" s="23"/>
      <c r="HI59" s="23" t="e">
        <f>O59</f>
        <v>#REF!</v>
      </c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</row>
    <row r="60" spans="1:250" customFormat="1" ht="12.75" x14ac:dyDescent="0.2">
      <c r="A60" s="259" t="s">
        <v>618</v>
      </c>
      <c r="B60" s="258" t="s">
        <v>434</v>
      </c>
      <c r="C60" s="257" t="s">
        <v>435</v>
      </c>
      <c r="D60" s="256" t="s">
        <v>194</v>
      </c>
      <c r="E60" s="255">
        <v>0.13250000000000001</v>
      </c>
      <c r="F60" s="254" t="s">
        <v>875</v>
      </c>
      <c r="G60" s="253" t="s">
        <v>1008</v>
      </c>
      <c r="H60" s="23"/>
      <c r="I60" s="23"/>
      <c r="J60" s="23"/>
      <c r="K60" s="23"/>
      <c r="L60" s="23"/>
      <c r="M60" s="23"/>
      <c r="N60" s="23"/>
      <c r="O60" s="23" t="e">
        <f>ROUND(#REF!*#REF!*#REF!,0)</f>
        <v>#REF!</v>
      </c>
      <c r="P60" s="23" t="e">
        <f>#REF!</f>
        <v>#REF!</v>
      </c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>
        <v>1</v>
      </c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 t="e">
        <f>O60</f>
        <v>#REF!</v>
      </c>
      <c r="DG60" s="23"/>
      <c r="DH60" s="23" t="e">
        <f>#REF!</f>
        <v>#REF!</v>
      </c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 t="e">
        <f>O60</f>
        <v>#REF!</v>
      </c>
      <c r="GF60" s="23"/>
      <c r="GG60" s="23"/>
      <c r="GH60" s="23"/>
      <c r="GI60" s="23" t="e">
        <f>O60</f>
        <v>#REF!</v>
      </c>
      <c r="GJ60" s="23"/>
      <c r="GK60" s="23" t="e">
        <f>O60</f>
        <v>#REF!</v>
      </c>
      <c r="GL60" s="23" t="e">
        <f>O60</f>
        <v>#REF!</v>
      </c>
      <c r="GM60" s="23"/>
      <c r="GN60" s="23" t="e">
        <f>O60</f>
        <v>#REF!</v>
      </c>
      <c r="GO60" s="23"/>
      <c r="GP60" s="23"/>
      <c r="GQ60" s="23"/>
      <c r="GR60" s="23"/>
      <c r="GS60" s="23"/>
      <c r="GT60" s="23"/>
      <c r="GU60" s="23"/>
      <c r="GV60" s="23"/>
      <c r="GW60" s="23" t="e">
        <f>O60</f>
        <v>#REF!</v>
      </c>
      <c r="GX60" s="23"/>
      <c r="GY60" s="23"/>
      <c r="GZ60" s="23"/>
      <c r="HA60" s="23" t="e">
        <f>O60</f>
        <v>#REF!</v>
      </c>
      <c r="HB60" s="23"/>
      <c r="HC60" s="23"/>
      <c r="HD60" s="23"/>
      <c r="HE60" s="23"/>
      <c r="HF60" s="23"/>
      <c r="HG60" s="23" t="e">
        <f>O60</f>
        <v>#REF!</v>
      </c>
      <c r="HH60" s="23"/>
      <c r="HI60" s="23" t="e">
        <f>O60</f>
        <v>#REF!</v>
      </c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</row>
    <row r="61" spans="1:250" customFormat="1" ht="33.75" x14ac:dyDescent="0.2">
      <c r="A61" s="101">
        <v>2</v>
      </c>
      <c r="B61" s="109" t="s">
        <v>465</v>
      </c>
      <c r="C61" s="102" t="s">
        <v>617</v>
      </c>
      <c r="D61" s="103" t="s">
        <v>466</v>
      </c>
      <c r="E61" s="104">
        <v>0.26500000000000001</v>
      </c>
      <c r="F61" s="105"/>
      <c r="G61" s="108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</row>
    <row r="62" spans="1:250" customFormat="1" ht="24" x14ac:dyDescent="0.2">
      <c r="A62" s="266" t="s">
        <v>592</v>
      </c>
      <c r="B62" s="265" t="s">
        <v>581</v>
      </c>
      <c r="C62" s="264" t="s">
        <v>580</v>
      </c>
      <c r="D62" s="263" t="s">
        <v>194</v>
      </c>
      <c r="E62" s="262">
        <v>4.6109999999999998</v>
      </c>
      <c r="F62" s="261" t="s">
        <v>875</v>
      </c>
      <c r="G62" s="260" t="s">
        <v>876</v>
      </c>
      <c r="H62" s="23"/>
      <c r="I62" s="23"/>
      <c r="J62" s="23"/>
      <c r="K62" s="23"/>
      <c r="L62" s="23"/>
      <c r="M62" s="23"/>
      <c r="N62" s="23"/>
      <c r="O62" s="23" t="e">
        <f>ROUND(#REF!*#REF!*#REF!,0)</f>
        <v>#REF!</v>
      </c>
      <c r="P62" s="23" t="e">
        <f>#REF!</f>
        <v>#REF!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>
        <v>1</v>
      </c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 t="e">
        <f>O62</f>
        <v>#REF!</v>
      </c>
      <c r="DG62" s="23"/>
      <c r="DH62" s="23" t="e">
        <f>#REF!</f>
        <v>#REF!</v>
      </c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 t="e">
        <f>O62</f>
        <v>#REF!</v>
      </c>
      <c r="GF62" s="23"/>
      <c r="GG62" s="23"/>
      <c r="GH62" s="23"/>
      <c r="GI62" s="23" t="e">
        <f>O62</f>
        <v>#REF!</v>
      </c>
      <c r="GJ62" s="23"/>
      <c r="GK62" s="23" t="e">
        <f>O62</f>
        <v>#REF!</v>
      </c>
      <c r="GL62" s="23" t="e">
        <f>O62</f>
        <v>#REF!</v>
      </c>
      <c r="GM62" s="23"/>
      <c r="GN62" s="23" t="e">
        <f>O62</f>
        <v>#REF!</v>
      </c>
      <c r="GO62" s="23"/>
      <c r="GP62" s="23"/>
      <c r="GQ62" s="23"/>
      <c r="GR62" s="23"/>
      <c r="GS62" s="23"/>
      <c r="GT62" s="23"/>
      <c r="GU62" s="23"/>
      <c r="GV62" s="23"/>
      <c r="GW62" s="23" t="e">
        <f>O62</f>
        <v>#REF!</v>
      </c>
      <c r="GX62" s="23"/>
      <c r="GY62" s="23"/>
      <c r="GZ62" s="23"/>
      <c r="HA62" s="23" t="e">
        <f>O62</f>
        <v>#REF!</v>
      </c>
      <c r="HB62" s="23"/>
      <c r="HC62" s="23"/>
      <c r="HD62" s="23"/>
      <c r="HE62" s="23"/>
      <c r="HF62" s="23"/>
      <c r="HG62" s="23" t="e">
        <f>O62</f>
        <v>#REF!</v>
      </c>
      <c r="HH62" s="23"/>
      <c r="HI62" s="23" t="e">
        <f>O62</f>
        <v>#REF!</v>
      </c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3"/>
    </row>
    <row r="63" spans="1:250" customFormat="1" ht="12.75" x14ac:dyDescent="0.2">
      <c r="A63" s="259" t="s">
        <v>616</v>
      </c>
      <c r="B63" s="258" t="s">
        <v>434</v>
      </c>
      <c r="C63" s="257" t="s">
        <v>435</v>
      </c>
      <c r="D63" s="256" t="s">
        <v>194</v>
      </c>
      <c r="E63" s="255">
        <v>0.53</v>
      </c>
      <c r="F63" s="254" t="s">
        <v>875</v>
      </c>
      <c r="G63" s="253" t="s">
        <v>1008</v>
      </c>
      <c r="H63" s="23"/>
      <c r="I63" s="23"/>
      <c r="J63" s="23"/>
      <c r="K63" s="23"/>
      <c r="L63" s="23"/>
      <c r="M63" s="23"/>
      <c r="N63" s="23"/>
      <c r="O63" s="23" t="e">
        <f>ROUND(#REF!*#REF!*#REF!,0)</f>
        <v>#REF!</v>
      </c>
      <c r="P63" s="23" t="e">
        <f>#REF!</f>
        <v>#REF!</v>
      </c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>
        <v>1</v>
      </c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 t="e">
        <f>O63</f>
        <v>#REF!</v>
      </c>
      <c r="DG63" s="23"/>
      <c r="DH63" s="23" t="e">
        <f>#REF!</f>
        <v>#REF!</v>
      </c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 t="e">
        <f>O63</f>
        <v>#REF!</v>
      </c>
      <c r="GF63" s="23"/>
      <c r="GG63" s="23"/>
      <c r="GH63" s="23"/>
      <c r="GI63" s="23" t="e">
        <f>O63</f>
        <v>#REF!</v>
      </c>
      <c r="GJ63" s="23"/>
      <c r="GK63" s="23" t="e">
        <f>O63</f>
        <v>#REF!</v>
      </c>
      <c r="GL63" s="23" t="e">
        <f>O63</f>
        <v>#REF!</v>
      </c>
      <c r="GM63" s="23"/>
      <c r="GN63" s="23" t="e">
        <f>O63</f>
        <v>#REF!</v>
      </c>
      <c r="GO63" s="23"/>
      <c r="GP63" s="23"/>
      <c r="GQ63" s="23"/>
      <c r="GR63" s="23"/>
      <c r="GS63" s="23"/>
      <c r="GT63" s="23"/>
      <c r="GU63" s="23"/>
      <c r="GV63" s="23"/>
      <c r="GW63" s="23" t="e">
        <f>O63</f>
        <v>#REF!</v>
      </c>
      <c r="GX63" s="23"/>
      <c r="GY63" s="23"/>
      <c r="GZ63" s="23"/>
      <c r="HA63" s="23" t="e">
        <f>O63</f>
        <v>#REF!</v>
      </c>
      <c r="HB63" s="23"/>
      <c r="HC63" s="23"/>
      <c r="HD63" s="23"/>
      <c r="HE63" s="23"/>
      <c r="HF63" s="23"/>
      <c r="HG63" s="23" t="e">
        <f>O63</f>
        <v>#REF!</v>
      </c>
      <c r="HH63" s="23"/>
      <c r="HI63" s="23" t="e">
        <f>O63</f>
        <v>#REF!</v>
      </c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</row>
    <row r="64" spans="1:250" customFormat="1" ht="33.75" x14ac:dyDescent="0.2">
      <c r="A64" s="101">
        <v>3</v>
      </c>
      <c r="B64" s="109" t="s">
        <v>467</v>
      </c>
      <c r="C64" s="102" t="s">
        <v>468</v>
      </c>
      <c r="D64" s="103" t="s">
        <v>466</v>
      </c>
      <c r="E64" s="104">
        <v>0.26500000000000001</v>
      </c>
      <c r="F64" s="105"/>
      <c r="G64" s="108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  <c r="HV64" s="23"/>
      <c r="HW64" s="23"/>
      <c r="HX64" s="23"/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</row>
    <row r="65" spans="1:250" customFormat="1" ht="24" x14ac:dyDescent="0.2">
      <c r="A65" s="259" t="s">
        <v>615</v>
      </c>
      <c r="B65" s="258" t="s">
        <v>581</v>
      </c>
      <c r="C65" s="257" t="s">
        <v>580</v>
      </c>
      <c r="D65" s="256" t="s">
        <v>194</v>
      </c>
      <c r="E65" s="255">
        <v>0.39750000000000002</v>
      </c>
      <c r="F65" s="254" t="s">
        <v>875</v>
      </c>
      <c r="G65" s="260" t="s">
        <v>876</v>
      </c>
      <c r="H65" s="23"/>
      <c r="I65" s="23"/>
      <c r="J65" s="23"/>
      <c r="K65" s="23"/>
      <c r="L65" s="23"/>
      <c r="M65" s="23"/>
      <c r="N65" s="23"/>
      <c r="O65" s="23" t="e">
        <f>ROUND(#REF!*#REF!*#REF!,0)</f>
        <v>#REF!</v>
      </c>
      <c r="P65" s="23" t="e">
        <f>#REF!</f>
        <v>#REF!</v>
      </c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>
        <v>1</v>
      </c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 t="e">
        <f>O65</f>
        <v>#REF!</v>
      </c>
      <c r="DG65" s="23"/>
      <c r="DH65" s="23" t="e">
        <f>#REF!</f>
        <v>#REF!</v>
      </c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 t="e">
        <f>O65</f>
        <v>#REF!</v>
      </c>
      <c r="GF65" s="23"/>
      <c r="GG65" s="23"/>
      <c r="GH65" s="23"/>
      <c r="GI65" s="23" t="e">
        <f>O65</f>
        <v>#REF!</v>
      </c>
      <c r="GJ65" s="23"/>
      <c r="GK65" s="23" t="e">
        <f>O65</f>
        <v>#REF!</v>
      </c>
      <c r="GL65" s="23" t="e">
        <f>O65</f>
        <v>#REF!</v>
      </c>
      <c r="GM65" s="23"/>
      <c r="GN65" s="23" t="e">
        <f>O65</f>
        <v>#REF!</v>
      </c>
      <c r="GO65" s="23"/>
      <c r="GP65" s="23"/>
      <c r="GQ65" s="23"/>
      <c r="GR65" s="23"/>
      <c r="GS65" s="23"/>
      <c r="GT65" s="23"/>
      <c r="GU65" s="23"/>
      <c r="GV65" s="23"/>
      <c r="GW65" s="23" t="e">
        <f>O65</f>
        <v>#REF!</v>
      </c>
      <c r="GX65" s="23"/>
      <c r="GY65" s="23"/>
      <c r="GZ65" s="23"/>
      <c r="HA65" s="23" t="e">
        <f>O65</f>
        <v>#REF!</v>
      </c>
      <c r="HB65" s="23"/>
      <c r="HC65" s="23"/>
      <c r="HD65" s="23"/>
      <c r="HE65" s="23"/>
      <c r="HF65" s="23"/>
      <c r="HG65" s="23" t="e">
        <f>O65</f>
        <v>#REF!</v>
      </c>
      <c r="HH65" s="23"/>
      <c r="HI65" s="23" t="e">
        <f>O65</f>
        <v>#REF!</v>
      </c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</row>
    <row r="66" spans="1:250" customFormat="1" ht="24" x14ac:dyDescent="0.2">
      <c r="A66" s="101">
        <v>5</v>
      </c>
      <c r="B66" s="109" t="s">
        <v>614</v>
      </c>
      <c r="C66" s="102" t="s">
        <v>613</v>
      </c>
      <c r="D66" s="103" t="s">
        <v>470</v>
      </c>
      <c r="E66" s="104">
        <v>0.26500000000000001</v>
      </c>
      <c r="F66" s="105"/>
      <c r="G66" s="108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/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</row>
    <row r="67" spans="1:250" customFormat="1" ht="24" x14ac:dyDescent="0.2">
      <c r="A67" s="266" t="s">
        <v>612</v>
      </c>
      <c r="B67" s="265" t="s">
        <v>611</v>
      </c>
      <c r="C67" s="264" t="s">
        <v>610</v>
      </c>
      <c r="D67" s="263" t="s">
        <v>433</v>
      </c>
      <c r="E67" s="262">
        <v>26.5</v>
      </c>
      <c r="F67" s="261" t="s">
        <v>875</v>
      </c>
      <c r="G67" s="260" t="s">
        <v>1008</v>
      </c>
      <c r="H67" s="23"/>
      <c r="I67" s="23"/>
      <c r="J67" s="23"/>
      <c r="K67" s="23"/>
      <c r="L67" s="23"/>
      <c r="M67" s="23"/>
      <c r="N67" s="23"/>
      <c r="O67" s="23" t="e">
        <f>ROUND(#REF!*#REF!*#REF!,0)</f>
        <v>#REF!</v>
      </c>
      <c r="P67" s="23" t="e">
        <f>#REF!</f>
        <v>#REF!</v>
      </c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>
        <v>1</v>
      </c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 t="e">
        <f>O67</f>
        <v>#REF!</v>
      </c>
      <c r="DG67" s="23"/>
      <c r="DH67" s="23" t="e">
        <f>#REF!</f>
        <v>#REF!</v>
      </c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 t="e">
        <f>O67</f>
        <v>#REF!</v>
      </c>
      <c r="GF67" s="23"/>
      <c r="GG67" s="23"/>
      <c r="GH67" s="23"/>
      <c r="GI67" s="23" t="e">
        <f>O67</f>
        <v>#REF!</v>
      </c>
      <c r="GJ67" s="23"/>
      <c r="GK67" s="23" t="e">
        <f>O67</f>
        <v>#REF!</v>
      </c>
      <c r="GL67" s="23" t="e">
        <f>O67</f>
        <v>#REF!</v>
      </c>
      <c r="GM67" s="23"/>
      <c r="GN67" s="23" t="e">
        <f>O67</f>
        <v>#REF!</v>
      </c>
      <c r="GO67" s="23"/>
      <c r="GP67" s="23"/>
      <c r="GQ67" s="23"/>
      <c r="GR67" s="23"/>
      <c r="GS67" s="23"/>
      <c r="GT67" s="23"/>
      <c r="GU67" s="23"/>
      <c r="GV67" s="23"/>
      <c r="GW67" s="23" t="e">
        <f>O67</f>
        <v>#REF!</v>
      </c>
      <c r="GX67" s="23"/>
      <c r="GY67" s="23"/>
      <c r="GZ67" s="23"/>
      <c r="HA67" s="23" t="e">
        <f>O67</f>
        <v>#REF!</v>
      </c>
      <c r="HB67" s="23"/>
      <c r="HC67" s="23"/>
      <c r="HD67" s="23"/>
      <c r="HE67" s="23"/>
      <c r="HF67" s="23"/>
      <c r="HG67" s="23" t="e">
        <f>O67</f>
        <v>#REF!</v>
      </c>
      <c r="HH67" s="23"/>
      <c r="HI67" s="23" t="e">
        <f>O67</f>
        <v>#REF!</v>
      </c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</row>
    <row r="68" spans="1:250" customFormat="1" ht="24" x14ac:dyDescent="0.2">
      <c r="A68" s="266" t="s">
        <v>609</v>
      </c>
      <c r="B68" s="265" t="s">
        <v>594</v>
      </c>
      <c r="C68" s="264" t="s">
        <v>608</v>
      </c>
      <c r="D68" s="263" t="s">
        <v>194</v>
      </c>
      <c r="E68" s="262">
        <v>1.3250000000000002</v>
      </c>
      <c r="F68" s="261" t="s">
        <v>875</v>
      </c>
      <c r="G68" s="260" t="s">
        <v>1008</v>
      </c>
      <c r="H68" s="23"/>
      <c r="I68" s="23"/>
      <c r="J68" s="23"/>
      <c r="K68" s="23"/>
      <c r="L68" s="23"/>
      <c r="M68" s="23"/>
      <c r="N68" s="23"/>
      <c r="O68" s="23" t="e">
        <f>ROUND(#REF!*#REF!*#REF!,0)</f>
        <v>#REF!</v>
      </c>
      <c r="P68" s="23" t="e">
        <f>#REF!</f>
        <v>#REF!</v>
      </c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>
        <v>1</v>
      </c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 t="e">
        <f>O68</f>
        <v>#REF!</v>
      </c>
      <c r="DG68" s="23"/>
      <c r="DH68" s="23" t="e">
        <f>#REF!</f>
        <v>#REF!</v>
      </c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 t="e">
        <f>O68</f>
        <v>#REF!</v>
      </c>
      <c r="GF68" s="23"/>
      <c r="GG68" s="23"/>
      <c r="GH68" s="23"/>
      <c r="GI68" s="23" t="e">
        <f>O68</f>
        <v>#REF!</v>
      </c>
      <c r="GJ68" s="23"/>
      <c r="GK68" s="23" t="e">
        <f>O68</f>
        <v>#REF!</v>
      </c>
      <c r="GL68" s="23" t="e">
        <f>O68</f>
        <v>#REF!</v>
      </c>
      <c r="GM68" s="23"/>
      <c r="GN68" s="23" t="e">
        <f>O68</f>
        <v>#REF!</v>
      </c>
      <c r="GO68" s="23"/>
      <c r="GP68" s="23"/>
      <c r="GQ68" s="23"/>
      <c r="GR68" s="23"/>
      <c r="GS68" s="23"/>
      <c r="GT68" s="23"/>
      <c r="GU68" s="23"/>
      <c r="GV68" s="23"/>
      <c r="GW68" s="23" t="e">
        <f>O68</f>
        <v>#REF!</v>
      </c>
      <c r="GX68" s="23"/>
      <c r="GY68" s="23"/>
      <c r="GZ68" s="23"/>
      <c r="HA68" s="23" t="e">
        <f>O68</f>
        <v>#REF!</v>
      </c>
      <c r="HB68" s="23"/>
      <c r="HC68" s="23"/>
      <c r="HD68" s="23"/>
      <c r="HE68" s="23"/>
      <c r="HF68" s="23"/>
      <c r="HG68" s="23" t="e">
        <f>O68</f>
        <v>#REF!</v>
      </c>
      <c r="HH68" s="23"/>
      <c r="HI68" s="23" t="e">
        <f>O68</f>
        <v>#REF!</v>
      </c>
      <c r="HJ68" s="23"/>
      <c r="HK68" s="23"/>
      <c r="HL68" s="23"/>
      <c r="HM68" s="23"/>
      <c r="HN68" s="23"/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</row>
    <row r="69" spans="1:250" customFormat="1" ht="24" x14ac:dyDescent="0.2">
      <c r="A69" s="259" t="s">
        <v>607</v>
      </c>
      <c r="B69" s="258" t="s">
        <v>594</v>
      </c>
      <c r="C69" s="257" t="s">
        <v>606</v>
      </c>
      <c r="D69" s="256" t="s">
        <v>194</v>
      </c>
      <c r="E69" s="255">
        <v>1.325E-2</v>
      </c>
      <c r="F69" s="254" t="s">
        <v>875</v>
      </c>
      <c r="G69" s="253" t="s">
        <v>1008</v>
      </c>
      <c r="H69" s="23"/>
      <c r="I69" s="23"/>
      <c r="J69" s="23"/>
      <c r="K69" s="23"/>
      <c r="L69" s="23"/>
      <c r="M69" s="23"/>
      <c r="N69" s="23"/>
      <c r="O69" s="23" t="e">
        <f>ROUND(#REF!*#REF!*#REF!,0)</f>
        <v>#REF!</v>
      </c>
      <c r="P69" s="23" t="e">
        <f>#REF!</f>
        <v>#REF!</v>
      </c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>
        <v>1</v>
      </c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 t="e">
        <f>O69</f>
        <v>#REF!</v>
      </c>
      <c r="DG69" s="23"/>
      <c r="DH69" s="23" t="e">
        <f>#REF!</f>
        <v>#REF!</v>
      </c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 t="e">
        <f>O69</f>
        <v>#REF!</v>
      </c>
      <c r="GF69" s="23"/>
      <c r="GG69" s="23"/>
      <c r="GH69" s="23"/>
      <c r="GI69" s="23" t="e">
        <f>O69</f>
        <v>#REF!</v>
      </c>
      <c r="GJ69" s="23"/>
      <c r="GK69" s="23" t="e">
        <f>O69</f>
        <v>#REF!</v>
      </c>
      <c r="GL69" s="23" t="e">
        <f>O69</f>
        <v>#REF!</v>
      </c>
      <c r="GM69" s="23"/>
      <c r="GN69" s="23" t="e">
        <f>O69</f>
        <v>#REF!</v>
      </c>
      <c r="GO69" s="23"/>
      <c r="GP69" s="23"/>
      <c r="GQ69" s="23"/>
      <c r="GR69" s="23"/>
      <c r="GS69" s="23"/>
      <c r="GT69" s="23"/>
      <c r="GU69" s="23"/>
      <c r="GV69" s="23"/>
      <c r="GW69" s="23" t="e">
        <f>O69</f>
        <v>#REF!</v>
      </c>
      <c r="GX69" s="23"/>
      <c r="GY69" s="23"/>
      <c r="GZ69" s="23"/>
      <c r="HA69" s="23" t="e">
        <f>O69</f>
        <v>#REF!</v>
      </c>
      <c r="HB69" s="23"/>
      <c r="HC69" s="23"/>
      <c r="HD69" s="23"/>
      <c r="HE69" s="23"/>
      <c r="HF69" s="23"/>
      <c r="HG69" s="23" t="e">
        <f>O69</f>
        <v>#REF!</v>
      </c>
      <c r="HH69" s="23"/>
      <c r="HI69" s="23" t="e">
        <f>O69</f>
        <v>#REF!</v>
      </c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</row>
    <row r="70" spans="1:250" customFormat="1" ht="24" x14ac:dyDescent="0.2">
      <c r="A70" s="101">
        <v>7</v>
      </c>
      <c r="B70" s="109" t="s">
        <v>471</v>
      </c>
      <c r="C70" s="102" t="s">
        <v>472</v>
      </c>
      <c r="D70" s="103" t="s">
        <v>473</v>
      </c>
      <c r="E70" s="104">
        <v>5.3</v>
      </c>
      <c r="F70" s="105"/>
      <c r="G70" s="108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</row>
    <row r="71" spans="1:250" customFormat="1" ht="12.75" x14ac:dyDescent="0.2">
      <c r="A71" s="259" t="s">
        <v>579</v>
      </c>
      <c r="B71" s="258" t="s">
        <v>518</v>
      </c>
      <c r="C71" s="257" t="s">
        <v>519</v>
      </c>
      <c r="D71" s="256" t="s">
        <v>490</v>
      </c>
      <c r="E71" s="255">
        <v>7.4200000000000002E-2</v>
      </c>
      <c r="F71" s="254" t="s">
        <v>875</v>
      </c>
      <c r="G71" s="253" t="s">
        <v>1008</v>
      </c>
      <c r="H71" s="23"/>
      <c r="I71" s="23"/>
      <c r="J71" s="23"/>
      <c r="K71" s="23"/>
      <c r="L71" s="23"/>
      <c r="M71" s="23"/>
      <c r="N71" s="23"/>
      <c r="O71" s="23" t="e">
        <f>ROUND(#REF!*#REF!*#REF!,0)</f>
        <v>#REF!</v>
      </c>
      <c r="P71" s="23" t="e">
        <f>#REF!</f>
        <v>#REF!</v>
      </c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>
        <v>1</v>
      </c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 t="e">
        <f>O71</f>
        <v>#REF!</v>
      </c>
      <c r="DG71" s="23"/>
      <c r="DH71" s="23" t="e">
        <f>#REF!</f>
        <v>#REF!</v>
      </c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 t="e">
        <f>O71</f>
        <v>#REF!</v>
      </c>
      <c r="GF71" s="23"/>
      <c r="GG71" s="23"/>
      <c r="GH71" s="23"/>
      <c r="GI71" s="23" t="e">
        <f>O71</f>
        <v>#REF!</v>
      </c>
      <c r="GJ71" s="23"/>
      <c r="GK71" s="23" t="e">
        <f>O71</f>
        <v>#REF!</v>
      </c>
      <c r="GL71" s="23" t="e">
        <f>O71</f>
        <v>#REF!</v>
      </c>
      <c r="GM71" s="23"/>
      <c r="GN71" s="23" t="e">
        <f>O71</f>
        <v>#REF!</v>
      </c>
      <c r="GO71" s="23"/>
      <c r="GP71" s="23"/>
      <c r="GQ71" s="23"/>
      <c r="GR71" s="23"/>
      <c r="GS71" s="23"/>
      <c r="GT71" s="23"/>
      <c r="GU71" s="23"/>
      <c r="GV71" s="23"/>
      <c r="GW71" s="23" t="e">
        <f>O71</f>
        <v>#REF!</v>
      </c>
      <c r="GX71" s="23"/>
      <c r="GY71" s="23"/>
      <c r="GZ71" s="23"/>
      <c r="HA71" s="23" t="e">
        <f>O71</f>
        <v>#REF!</v>
      </c>
      <c r="HB71" s="23"/>
      <c r="HC71" s="23"/>
      <c r="HD71" s="23"/>
      <c r="HE71" s="23"/>
      <c r="HF71" s="23"/>
      <c r="HG71" s="23" t="e">
        <f>O71</f>
        <v>#REF!</v>
      </c>
      <c r="HH71" s="23"/>
      <c r="HI71" s="23" t="e">
        <f>O71</f>
        <v>#REF!</v>
      </c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  <c r="HZ71" s="23"/>
      <c r="IA71" s="23"/>
      <c r="IB71" s="23"/>
      <c r="IC71" s="23"/>
      <c r="ID71" s="23"/>
      <c r="IE71" s="23"/>
      <c r="IF71" s="23"/>
      <c r="IG71" s="23"/>
      <c r="IH71" s="23"/>
      <c r="II71" s="23"/>
      <c r="IJ71" s="23"/>
      <c r="IK71" s="23"/>
      <c r="IL71" s="23"/>
      <c r="IM71" s="23"/>
      <c r="IN71" s="23"/>
      <c r="IO71" s="23"/>
      <c r="IP71" s="23"/>
    </row>
    <row r="72" spans="1:250" customFormat="1" ht="24" x14ac:dyDescent="0.2">
      <c r="A72" s="101">
        <v>8</v>
      </c>
      <c r="B72" s="109" t="s">
        <v>474</v>
      </c>
      <c r="C72" s="102" t="s">
        <v>475</v>
      </c>
      <c r="D72" s="103" t="s">
        <v>473</v>
      </c>
      <c r="E72" s="104">
        <v>5.3</v>
      </c>
      <c r="F72" s="105"/>
      <c r="G72" s="108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</row>
    <row r="73" spans="1:250" customFormat="1" ht="12.75" x14ac:dyDescent="0.2">
      <c r="A73" s="259" t="s">
        <v>605</v>
      </c>
      <c r="B73" s="258" t="s">
        <v>518</v>
      </c>
      <c r="C73" s="257" t="s">
        <v>519</v>
      </c>
      <c r="D73" s="256" t="s">
        <v>490</v>
      </c>
      <c r="E73" s="255">
        <v>1.06E-2</v>
      </c>
      <c r="F73" s="254" t="s">
        <v>875</v>
      </c>
      <c r="G73" s="253" t="s">
        <v>1008</v>
      </c>
      <c r="H73" s="23"/>
      <c r="I73" s="23"/>
      <c r="J73" s="23"/>
      <c r="K73" s="23"/>
      <c r="L73" s="23"/>
      <c r="M73" s="23"/>
      <c r="N73" s="23"/>
      <c r="O73" s="23" t="e">
        <f>ROUND(#REF!*#REF!*#REF!,0)</f>
        <v>#REF!</v>
      </c>
      <c r="P73" s="23" t="e">
        <f>#REF!</f>
        <v>#REF!</v>
      </c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>
        <v>1</v>
      </c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 t="e">
        <f>O73</f>
        <v>#REF!</v>
      </c>
      <c r="DG73" s="23"/>
      <c r="DH73" s="23" t="e">
        <f>#REF!</f>
        <v>#REF!</v>
      </c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 t="e">
        <f>O73</f>
        <v>#REF!</v>
      </c>
      <c r="GF73" s="23"/>
      <c r="GG73" s="23"/>
      <c r="GH73" s="23"/>
      <c r="GI73" s="23" t="e">
        <f>O73</f>
        <v>#REF!</v>
      </c>
      <c r="GJ73" s="23"/>
      <c r="GK73" s="23" t="e">
        <f>O73</f>
        <v>#REF!</v>
      </c>
      <c r="GL73" s="23" t="e">
        <f>O73</f>
        <v>#REF!</v>
      </c>
      <c r="GM73" s="23"/>
      <c r="GN73" s="23" t="e">
        <f>O73</f>
        <v>#REF!</v>
      </c>
      <c r="GO73" s="23"/>
      <c r="GP73" s="23"/>
      <c r="GQ73" s="23"/>
      <c r="GR73" s="23"/>
      <c r="GS73" s="23"/>
      <c r="GT73" s="23"/>
      <c r="GU73" s="23"/>
      <c r="GV73" s="23"/>
      <c r="GW73" s="23" t="e">
        <f>O73</f>
        <v>#REF!</v>
      </c>
      <c r="GX73" s="23"/>
      <c r="GY73" s="23"/>
      <c r="GZ73" s="23"/>
      <c r="HA73" s="23" t="e">
        <f>O73</f>
        <v>#REF!</v>
      </c>
      <c r="HB73" s="23"/>
      <c r="HC73" s="23"/>
      <c r="HD73" s="23"/>
      <c r="HE73" s="23"/>
      <c r="HF73" s="23"/>
      <c r="HG73" s="23" t="e">
        <f>O73</f>
        <v>#REF!</v>
      </c>
      <c r="HH73" s="23"/>
      <c r="HI73" s="23" t="e">
        <f>O73</f>
        <v>#REF!</v>
      </c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3"/>
    </row>
    <row r="74" spans="1:250" customFormat="1" ht="33.75" x14ac:dyDescent="0.2">
      <c r="A74" s="101">
        <v>9</v>
      </c>
      <c r="B74" s="109" t="s">
        <v>460</v>
      </c>
      <c r="C74" s="102" t="s">
        <v>461</v>
      </c>
      <c r="D74" s="103" t="s">
        <v>462</v>
      </c>
      <c r="E74" s="104">
        <v>0.43</v>
      </c>
      <c r="F74" s="105"/>
      <c r="G74" s="108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  <c r="HW74" s="23"/>
      <c r="HX74" s="23"/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</row>
    <row r="75" spans="1:250" customFormat="1" ht="12.75" x14ac:dyDescent="0.2">
      <c r="A75" s="266" t="s">
        <v>604</v>
      </c>
      <c r="B75" s="265" t="s">
        <v>498</v>
      </c>
      <c r="C75" s="264" t="s">
        <v>437</v>
      </c>
      <c r="D75" s="263" t="s">
        <v>436</v>
      </c>
      <c r="E75" s="262">
        <v>4.2999999999999999E-4</v>
      </c>
      <c r="F75" s="261" t="s">
        <v>875</v>
      </c>
      <c r="G75" s="260" t="s">
        <v>1008</v>
      </c>
      <c r="H75" s="23"/>
      <c r="I75" s="23"/>
      <c r="J75" s="23"/>
      <c r="K75" s="23"/>
      <c r="L75" s="23"/>
      <c r="M75" s="23"/>
      <c r="N75" s="23"/>
      <c r="O75" s="23" t="e">
        <f>ROUND(#REF!*#REF!*#REF!,0)</f>
        <v>#REF!</v>
      </c>
      <c r="P75" s="23" t="e">
        <f>#REF!</f>
        <v>#REF!</v>
      </c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>
        <v>1</v>
      </c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 t="e">
        <f>O75</f>
        <v>#REF!</v>
      </c>
      <c r="DG75" s="23"/>
      <c r="DH75" s="23" t="e">
        <f>#REF!</f>
        <v>#REF!</v>
      </c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 t="e">
        <f>O75</f>
        <v>#REF!</v>
      </c>
      <c r="GF75" s="23"/>
      <c r="GG75" s="23"/>
      <c r="GH75" s="23"/>
      <c r="GI75" s="23" t="e">
        <f>O75</f>
        <v>#REF!</v>
      </c>
      <c r="GJ75" s="23"/>
      <c r="GK75" s="23" t="e">
        <f>O75</f>
        <v>#REF!</v>
      </c>
      <c r="GL75" s="23" t="e">
        <f>O75</f>
        <v>#REF!</v>
      </c>
      <c r="GM75" s="23"/>
      <c r="GN75" s="23" t="e">
        <f>O75</f>
        <v>#REF!</v>
      </c>
      <c r="GO75" s="23"/>
      <c r="GP75" s="23"/>
      <c r="GQ75" s="23"/>
      <c r="GR75" s="23"/>
      <c r="GS75" s="23"/>
      <c r="GT75" s="23"/>
      <c r="GU75" s="23"/>
      <c r="GV75" s="23"/>
      <c r="GW75" s="23" t="e">
        <f>O75</f>
        <v>#REF!</v>
      </c>
      <c r="GX75" s="23"/>
      <c r="GY75" s="23"/>
      <c r="GZ75" s="23"/>
      <c r="HA75" s="23" t="e">
        <f>O75</f>
        <v>#REF!</v>
      </c>
      <c r="HB75" s="23"/>
      <c r="HC75" s="23"/>
      <c r="HD75" s="23"/>
      <c r="HE75" s="23"/>
      <c r="HF75" s="23"/>
      <c r="HG75" s="23" t="e">
        <f>O75</f>
        <v>#REF!</v>
      </c>
      <c r="HH75" s="23"/>
      <c r="HI75" s="23" t="e">
        <f>O75</f>
        <v>#REF!</v>
      </c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</row>
    <row r="76" spans="1:250" customFormat="1" ht="24" x14ac:dyDescent="0.2">
      <c r="A76" s="266" t="s">
        <v>603</v>
      </c>
      <c r="B76" s="265" t="s">
        <v>507</v>
      </c>
      <c r="C76" s="264" t="s">
        <v>508</v>
      </c>
      <c r="D76" s="263" t="s">
        <v>194</v>
      </c>
      <c r="E76" s="262">
        <v>7.3099999999999998E-2</v>
      </c>
      <c r="F76" s="261" t="s">
        <v>875</v>
      </c>
      <c r="G76" s="260" t="s">
        <v>1008</v>
      </c>
      <c r="H76" s="23"/>
      <c r="I76" s="23"/>
      <c r="J76" s="23"/>
      <c r="K76" s="23"/>
      <c r="L76" s="23"/>
      <c r="M76" s="23"/>
      <c r="N76" s="23"/>
      <c r="O76" s="23" t="e">
        <f>ROUND(#REF!*#REF!*#REF!,0)</f>
        <v>#REF!</v>
      </c>
      <c r="P76" s="23" t="e">
        <f>#REF!</f>
        <v>#REF!</v>
      </c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>
        <v>1</v>
      </c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 t="e">
        <f>O76</f>
        <v>#REF!</v>
      </c>
      <c r="DG76" s="23"/>
      <c r="DH76" s="23" t="e">
        <f>#REF!</f>
        <v>#REF!</v>
      </c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 t="e">
        <f>O76</f>
        <v>#REF!</v>
      </c>
      <c r="GF76" s="23"/>
      <c r="GG76" s="23"/>
      <c r="GH76" s="23"/>
      <c r="GI76" s="23" t="e">
        <f>O76</f>
        <v>#REF!</v>
      </c>
      <c r="GJ76" s="23"/>
      <c r="GK76" s="23" t="e">
        <f>O76</f>
        <v>#REF!</v>
      </c>
      <c r="GL76" s="23" t="e">
        <f>O76</f>
        <v>#REF!</v>
      </c>
      <c r="GM76" s="23"/>
      <c r="GN76" s="23" t="e">
        <f>O76</f>
        <v>#REF!</v>
      </c>
      <c r="GO76" s="23"/>
      <c r="GP76" s="23"/>
      <c r="GQ76" s="23"/>
      <c r="GR76" s="23"/>
      <c r="GS76" s="23"/>
      <c r="GT76" s="23"/>
      <c r="GU76" s="23"/>
      <c r="GV76" s="23"/>
      <c r="GW76" s="23" t="e">
        <f>O76</f>
        <v>#REF!</v>
      </c>
      <c r="GX76" s="23"/>
      <c r="GY76" s="23"/>
      <c r="GZ76" s="23"/>
      <c r="HA76" s="23" t="e">
        <f>O76</f>
        <v>#REF!</v>
      </c>
      <c r="HB76" s="23"/>
      <c r="HC76" s="23"/>
      <c r="HD76" s="23"/>
      <c r="HE76" s="23"/>
      <c r="HF76" s="23"/>
      <c r="HG76" s="23" t="e">
        <f>O76</f>
        <v>#REF!</v>
      </c>
      <c r="HH76" s="23"/>
      <c r="HI76" s="23" t="e">
        <f>O76</f>
        <v>#REF!</v>
      </c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</row>
    <row r="77" spans="1:250" customFormat="1" ht="24" x14ac:dyDescent="0.2">
      <c r="A77" s="266" t="s">
        <v>602</v>
      </c>
      <c r="B77" s="265" t="s">
        <v>501</v>
      </c>
      <c r="C77" s="264" t="s">
        <v>502</v>
      </c>
      <c r="D77" s="263" t="s">
        <v>194</v>
      </c>
      <c r="E77" s="262">
        <v>2.1818200000000001</v>
      </c>
      <c r="F77" s="261" t="s">
        <v>875</v>
      </c>
      <c r="G77" s="260" t="s">
        <v>1008</v>
      </c>
      <c r="H77" s="23"/>
      <c r="I77" s="23"/>
      <c r="J77" s="23"/>
      <c r="K77" s="23"/>
      <c r="L77" s="23"/>
      <c r="M77" s="23"/>
      <c r="N77" s="23"/>
      <c r="O77" s="23" t="e">
        <f>ROUND(#REF!*#REF!*#REF!,0)</f>
        <v>#REF!</v>
      </c>
      <c r="P77" s="23" t="e">
        <f>#REF!</f>
        <v>#REF!</v>
      </c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>
        <v>1</v>
      </c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 t="e">
        <f>O77</f>
        <v>#REF!</v>
      </c>
      <c r="DG77" s="23"/>
      <c r="DH77" s="23" t="e">
        <f>#REF!</f>
        <v>#REF!</v>
      </c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 t="e">
        <f>O77</f>
        <v>#REF!</v>
      </c>
      <c r="GF77" s="23"/>
      <c r="GG77" s="23"/>
      <c r="GH77" s="23"/>
      <c r="GI77" s="23" t="e">
        <f>O77</f>
        <v>#REF!</v>
      </c>
      <c r="GJ77" s="23"/>
      <c r="GK77" s="23" t="e">
        <f>O77</f>
        <v>#REF!</v>
      </c>
      <c r="GL77" s="23" t="e">
        <f>O77</f>
        <v>#REF!</v>
      </c>
      <c r="GM77" s="23"/>
      <c r="GN77" s="23" t="e">
        <f>O77</f>
        <v>#REF!</v>
      </c>
      <c r="GO77" s="23"/>
      <c r="GP77" s="23"/>
      <c r="GQ77" s="23"/>
      <c r="GR77" s="23"/>
      <c r="GS77" s="23"/>
      <c r="GT77" s="23"/>
      <c r="GU77" s="23"/>
      <c r="GV77" s="23"/>
      <c r="GW77" s="23" t="e">
        <f>O77</f>
        <v>#REF!</v>
      </c>
      <c r="GX77" s="23"/>
      <c r="GY77" s="23"/>
      <c r="GZ77" s="23"/>
      <c r="HA77" s="23" t="e">
        <f>O77</f>
        <v>#REF!</v>
      </c>
      <c r="HB77" s="23"/>
      <c r="HC77" s="23"/>
      <c r="HD77" s="23"/>
      <c r="HE77" s="23"/>
      <c r="HF77" s="23"/>
      <c r="HG77" s="23" t="e">
        <f>O77</f>
        <v>#REF!</v>
      </c>
      <c r="HH77" s="23"/>
      <c r="HI77" s="23" t="e">
        <f>O77</f>
        <v>#REF!</v>
      </c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</row>
    <row r="78" spans="1:250" customFormat="1" ht="12.75" x14ac:dyDescent="0.2">
      <c r="A78" s="266" t="s">
        <v>601</v>
      </c>
      <c r="B78" s="265" t="s">
        <v>509</v>
      </c>
      <c r="C78" s="264" t="s">
        <v>510</v>
      </c>
      <c r="D78" s="263" t="s">
        <v>194</v>
      </c>
      <c r="E78" s="262">
        <v>8.5140000000000007E-3</v>
      </c>
      <c r="F78" s="261" t="s">
        <v>875</v>
      </c>
      <c r="G78" s="260" t="s">
        <v>1008</v>
      </c>
      <c r="H78" s="23"/>
      <c r="I78" s="23"/>
      <c r="J78" s="23"/>
      <c r="K78" s="23"/>
      <c r="L78" s="23"/>
      <c r="M78" s="23"/>
      <c r="N78" s="23"/>
      <c r="O78" s="23" t="e">
        <f>ROUND(#REF!*#REF!*#REF!,0)</f>
        <v>#REF!</v>
      </c>
      <c r="P78" s="23" t="e">
        <f>#REF!</f>
        <v>#REF!</v>
      </c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>
        <v>1</v>
      </c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 t="e">
        <f>O78</f>
        <v>#REF!</v>
      </c>
      <c r="DG78" s="23"/>
      <c r="DH78" s="23" t="e">
        <f>#REF!</f>
        <v>#REF!</v>
      </c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 t="e">
        <f>O78</f>
        <v>#REF!</v>
      </c>
      <c r="GF78" s="23"/>
      <c r="GG78" s="23"/>
      <c r="GH78" s="23"/>
      <c r="GI78" s="23" t="e">
        <f>O78</f>
        <v>#REF!</v>
      </c>
      <c r="GJ78" s="23"/>
      <c r="GK78" s="23" t="e">
        <f>O78</f>
        <v>#REF!</v>
      </c>
      <c r="GL78" s="23" t="e">
        <f>O78</f>
        <v>#REF!</v>
      </c>
      <c r="GM78" s="23"/>
      <c r="GN78" s="23" t="e">
        <f>O78</f>
        <v>#REF!</v>
      </c>
      <c r="GO78" s="23"/>
      <c r="GP78" s="23"/>
      <c r="GQ78" s="23"/>
      <c r="GR78" s="23"/>
      <c r="GS78" s="23"/>
      <c r="GT78" s="23"/>
      <c r="GU78" s="23"/>
      <c r="GV78" s="23"/>
      <c r="GW78" s="23" t="e">
        <f>O78</f>
        <v>#REF!</v>
      </c>
      <c r="GX78" s="23"/>
      <c r="GY78" s="23"/>
      <c r="GZ78" s="23"/>
      <c r="HA78" s="23" t="e">
        <f>O78</f>
        <v>#REF!</v>
      </c>
      <c r="HB78" s="23"/>
      <c r="HC78" s="23"/>
      <c r="HD78" s="23"/>
      <c r="HE78" s="23"/>
      <c r="HF78" s="23"/>
      <c r="HG78" s="23" t="e">
        <f>O78</f>
        <v>#REF!</v>
      </c>
      <c r="HH78" s="23"/>
      <c r="HI78" s="23" t="e">
        <f>O78</f>
        <v>#REF!</v>
      </c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</row>
    <row r="79" spans="1:250" customFormat="1" ht="12.75" x14ac:dyDescent="0.2">
      <c r="A79" s="266" t="s">
        <v>600</v>
      </c>
      <c r="B79" s="265" t="s">
        <v>599</v>
      </c>
      <c r="C79" s="264" t="s">
        <v>598</v>
      </c>
      <c r="D79" s="263" t="s">
        <v>494</v>
      </c>
      <c r="E79" s="262">
        <v>43</v>
      </c>
      <c r="F79" s="261" t="s">
        <v>875</v>
      </c>
      <c r="G79" s="260" t="s">
        <v>1008</v>
      </c>
      <c r="H79" s="23"/>
      <c r="I79" s="23"/>
      <c r="J79" s="23"/>
      <c r="K79" s="23"/>
      <c r="L79" s="23"/>
      <c r="M79" s="23"/>
      <c r="N79" s="23"/>
      <c r="O79" s="23" t="e">
        <f>ROUND(#REF!*#REF!*#REF!,0)</f>
        <v>#REF!</v>
      </c>
      <c r="P79" s="23" t="e">
        <f>#REF!</f>
        <v>#REF!</v>
      </c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>
        <v>1</v>
      </c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 t="e">
        <f>O79</f>
        <v>#REF!</v>
      </c>
      <c r="DG79" s="23"/>
      <c r="DH79" s="23" t="e">
        <f>#REF!</f>
        <v>#REF!</v>
      </c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 t="e">
        <f>O79</f>
        <v>#REF!</v>
      </c>
      <c r="GF79" s="23"/>
      <c r="GG79" s="23"/>
      <c r="GH79" s="23"/>
      <c r="GI79" s="23" t="e">
        <f>O79</f>
        <v>#REF!</v>
      </c>
      <c r="GJ79" s="23"/>
      <c r="GK79" s="23" t="e">
        <f>O79</f>
        <v>#REF!</v>
      </c>
      <c r="GL79" s="23" t="e">
        <f>O79</f>
        <v>#REF!</v>
      </c>
      <c r="GM79" s="23"/>
      <c r="GN79" s="23" t="e">
        <f>O79</f>
        <v>#REF!</v>
      </c>
      <c r="GO79" s="23"/>
      <c r="GP79" s="23"/>
      <c r="GQ79" s="23"/>
      <c r="GR79" s="23"/>
      <c r="GS79" s="23"/>
      <c r="GT79" s="23"/>
      <c r="GU79" s="23"/>
      <c r="GV79" s="23"/>
      <c r="GW79" s="23" t="e">
        <f>O79</f>
        <v>#REF!</v>
      </c>
      <c r="GX79" s="23"/>
      <c r="GY79" s="23"/>
      <c r="GZ79" s="23"/>
      <c r="HA79" s="23" t="e">
        <f>O79</f>
        <v>#REF!</v>
      </c>
      <c r="HB79" s="23"/>
      <c r="HC79" s="23"/>
      <c r="HD79" s="23"/>
      <c r="HE79" s="23"/>
      <c r="HF79" s="23"/>
      <c r="HG79" s="23" t="e">
        <f>O79</f>
        <v>#REF!</v>
      </c>
      <c r="HH79" s="23"/>
      <c r="HI79" s="23" t="e">
        <f>O79</f>
        <v>#REF!</v>
      </c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  <c r="HV79" s="23"/>
      <c r="HW79" s="23"/>
      <c r="HX79" s="23"/>
      <c r="HY79" s="23"/>
      <c r="HZ79" s="23"/>
      <c r="IA79" s="23"/>
      <c r="IB79" s="23"/>
      <c r="IC79" s="23"/>
      <c r="ID79" s="23"/>
      <c r="IE79" s="23"/>
      <c r="IF79" s="23"/>
      <c r="IG79" s="23"/>
      <c r="IH79" s="23"/>
      <c r="II79" s="23"/>
      <c r="IJ79" s="23"/>
      <c r="IK79" s="23"/>
      <c r="IL79" s="23"/>
      <c r="IM79" s="23"/>
      <c r="IN79" s="23"/>
      <c r="IO79" s="23"/>
      <c r="IP79" s="23"/>
    </row>
    <row r="80" spans="1:250" customFormat="1" ht="13.5" thickBot="1" x14ac:dyDescent="0.25">
      <c r="C80" s="25" t="s">
        <v>328</v>
      </c>
      <c r="D80" s="25"/>
      <c r="E80" s="25"/>
      <c r="F80" s="25"/>
      <c r="G80" s="267">
        <v>1347940.8</v>
      </c>
    </row>
    <row r="81" spans="1:254" customFormat="1" ht="15.75" customHeight="1" x14ac:dyDescent="0.25">
      <c r="A81" s="427" t="s">
        <v>791</v>
      </c>
      <c r="B81" s="427"/>
      <c r="C81" s="427"/>
      <c r="D81" s="427"/>
      <c r="E81" s="427"/>
      <c r="F81" s="427"/>
      <c r="G81" s="427"/>
    </row>
    <row r="82" spans="1:254" customFormat="1" ht="21" customHeight="1" thickBot="1" x14ac:dyDescent="0.25">
      <c r="A82" s="413" t="s">
        <v>536</v>
      </c>
      <c r="B82" s="413"/>
      <c r="C82" s="414" t="s">
        <v>790</v>
      </c>
      <c r="D82" s="414"/>
      <c r="E82" s="414"/>
      <c r="F82" s="414"/>
      <c r="G82" s="414"/>
      <c r="BW82" s="244" t="str">
        <f>C82</f>
        <v xml:space="preserve"> тип 2  Тротуары,дорожки и площадки S=626+26,5=652,5м2, БР 100.20.8 =892 м</v>
      </c>
      <c r="IT82" s="23"/>
    </row>
    <row r="83" spans="1:254" customFormat="1" ht="24" x14ac:dyDescent="0.2">
      <c r="A83" s="52">
        <v>1</v>
      </c>
      <c r="B83" s="60" t="s">
        <v>38</v>
      </c>
      <c r="C83" s="53" t="s">
        <v>39</v>
      </c>
      <c r="D83" s="54" t="s">
        <v>40</v>
      </c>
      <c r="E83" s="55">
        <v>0.62439999999999996</v>
      </c>
      <c r="F83" s="242"/>
      <c r="G83" s="59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  <c r="IN83" s="23"/>
      <c r="IO83" s="23"/>
      <c r="IP83" s="23"/>
      <c r="IQ83" s="23"/>
      <c r="IR83" s="23"/>
      <c r="IS83" s="23"/>
      <c r="IT83" s="23"/>
    </row>
    <row r="84" spans="1:254" customFormat="1" ht="24" x14ac:dyDescent="0.2">
      <c r="A84" s="101">
        <v>2</v>
      </c>
      <c r="B84" s="109" t="s">
        <v>443</v>
      </c>
      <c r="C84" s="102" t="s">
        <v>444</v>
      </c>
      <c r="D84" s="103" t="s">
        <v>40</v>
      </c>
      <c r="E84" s="104">
        <v>0.44600000000000001</v>
      </c>
      <c r="F84" s="243"/>
      <c r="G84" s="108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</row>
    <row r="85" spans="1:254" customFormat="1" ht="56.25" x14ac:dyDescent="0.2">
      <c r="A85" s="101">
        <v>3</v>
      </c>
      <c r="B85" s="109" t="s">
        <v>445</v>
      </c>
      <c r="C85" s="102" t="s">
        <v>789</v>
      </c>
      <c r="D85" s="103" t="s">
        <v>446</v>
      </c>
      <c r="E85" s="104">
        <v>0.65249999999999997</v>
      </c>
      <c r="F85" s="243"/>
      <c r="G85" s="108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</row>
    <row r="86" spans="1:254" customFormat="1" ht="24" x14ac:dyDescent="0.2">
      <c r="A86" s="266" t="s">
        <v>615</v>
      </c>
      <c r="B86" s="265" t="s">
        <v>594</v>
      </c>
      <c r="C86" s="264" t="s">
        <v>593</v>
      </c>
      <c r="D86" s="263" t="s">
        <v>194</v>
      </c>
      <c r="E86" s="262">
        <v>71.775000000000006</v>
      </c>
      <c r="F86" s="261" t="s">
        <v>875</v>
      </c>
      <c r="G86" s="260" t="s">
        <v>1008</v>
      </c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>
        <f>[1]Source!P35</f>
        <v>64159</v>
      </c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>
        <f>IF(E85&gt;0,ROUND([1]Source!P35/E85,2),0)</f>
        <v>98327.97</v>
      </c>
      <c r="DI86" s="23"/>
      <c r="DJ86" s="23"/>
      <c r="DK86" s="252" t="str">
        <f>F86</f>
        <v>Материал</v>
      </c>
      <c r="DL86" s="23">
        <f>[1]Source!P35</f>
        <v>64159</v>
      </c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  <c r="HZ86" s="23"/>
      <c r="IA86" s="23"/>
      <c r="IB86" s="23"/>
      <c r="IC86" s="23"/>
      <c r="ID86" s="23"/>
      <c r="IE86" s="23"/>
      <c r="IF86" s="23"/>
      <c r="IG86" s="23"/>
      <c r="IH86" s="23"/>
      <c r="II86" s="23"/>
      <c r="IJ86" s="23"/>
      <c r="IK86" s="23"/>
      <c r="IL86" s="23"/>
      <c r="IM86" s="23"/>
      <c r="IN86" s="23"/>
      <c r="IO86" s="23"/>
      <c r="IP86" s="23"/>
      <c r="IQ86" s="23"/>
      <c r="IR86" s="23"/>
      <c r="IS86" s="23"/>
      <c r="IT86" s="23"/>
    </row>
    <row r="87" spans="1:254" customFormat="1" ht="12.75" x14ac:dyDescent="0.2">
      <c r="A87" s="259" t="s">
        <v>591</v>
      </c>
      <c r="B87" s="258" t="s">
        <v>434</v>
      </c>
      <c r="C87" s="257" t="s">
        <v>435</v>
      </c>
      <c r="D87" s="256" t="s">
        <v>194</v>
      </c>
      <c r="E87" s="255">
        <v>3.2625000000000006</v>
      </c>
      <c r="F87" s="254" t="s">
        <v>875</v>
      </c>
      <c r="G87" s="253" t="s">
        <v>1008</v>
      </c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>
        <f>[1]Source!P37</f>
        <v>68</v>
      </c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>
        <f>IF(E85&gt;0,ROUND([1]Source!P37/E85,2),0)</f>
        <v>104.21</v>
      </c>
      <c r="DI87" s="23"/>
      <c r="DJ87" s="23"/>
      <c r="DK87" s="252" t="str">
        <f>F87</f>
        <v>Материал</v>
      </c>
      <c r="DL87" s="23">
        <f>[1]Source!P37</f>
        <v>68</v>
      </c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  <c r="HV87" s="23"/>
      <c r="HW87" s="23"/>
      <c r="HX87" s="23"/>
      <c r="HY87" s="23"/>
      <c r="HZ87" s="23"/>
      <c r="IA87" s="23"/>
      <c r="IB87" s="23"/>
      <c r="IC87" s="23"/>
      <c r="ID87" s="23"/>
      <c r="IE87" s="23"/>
      <c r="IF87" s="23"/>
      <c r="IG87" s="23"/>
      <c r="IH87" s="23"/>
      <c r="II87" s="23"/>
      <c r="IJ87" s="23"/>
      <c r="IK87" s="23"/>
      <c r="IL87" s="23"/>
      <c r="IM87" s="23"/>
      <c r="IN87" s="23"/>
      <c r="IO87" s="23"/>
      <c r="IP87" s="23"/>
      <c r="IQ87" s="23"/>
      <c r="IR87" s="23"/>
      <c r="IS87" s="23"/>
      <c r="IT87" s="23"/>
    </row>
    <row r="88" spans="1:254" customFormat="1" ht="33.75" x14ac:dyDescent="0.2">
      <c r="A88" s="101">
        <v>4</v>
      </c>
      <c r="B88" s="109" t="s">
        <v>465</v>
      </c>
      <c r="C88" s="102" t="s">
        <v>788</v>
      </c>
      <c r="D88" s="103" t="s">
        <v>466</v>
      </c>
      <c r="E88" s="104">
        <v>6.5250000000000004</v>
      </c>
      <c r="F88" s="243"/>
      <c r="G88" s="108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  <c r="HS88" s="23"/>
      <c r="HT88" s="23"/>
      <c r="HU88" s="23"/>
      <c r="HV88" s="23"/>
      <c r="HW88" s="23"/>
      <c r="HX88" s="23"/>
      <c r="HY88" s="23"/>
      <c r="HZ88" s="23"/>
      <c r="IA88" s="23"/>
      <c r="IB88" s="23"/>
      <c r="IC88" s="23"/>
      <c r="ID88" s="23"/>
      <c r="IE88" s="23"/>
      <c r="IF88" s="23"/>
      <c r="IG88" s="23"/>
      <c r="IH88" s="23"/>
      <c r="II88" s="23"/>
      <c r="IJ88" s="23"/>
      <c r="IK88" s="23"/>
      <c r="IL88" s="23"/>
      <c r="IM88" s="23"/>
      <c r="IN88" s="23"/>
      <c r="IO88" s="23"/>
      <c r="IP88" s="23"/>
      <c r="IQ88" s="23"/>
      <c r="IR88" s="23"/>
      <c r="IS88" s="23"/>
      <c r="IT88" s="23"/>
    </row>
    <row r="89" spans="1:254" customFormat="1" ht="24" x14ac:dyDescent="0.2">
      <c r="A89" s="266" t="s">
        <v>589</v>
      </c>
      <c r="B89" s="265" t="s">
        <v>539</v>
      </c>
      <c r="C89" s="264" t="s">
        <v>675</v>
      </c>
      <c r="D89" s="263" t="s">
        <v>194</v>
      </c>
      <c r="E89" s="262">
        <v>113.535</v>
      </c>
      <c r="F89" s="261" t="s">
        <v>875</v>
      </c>
      <c r="G89" s="260" t="s">
        <v>876</v>
      </c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>
        <f>[1]Source!P41</f>
        <v>211345</v>
      </c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>
        <f>IF(E88&gt;0,ROUND([1]Source!P41/E88,2),0)</f>
        <v>32390.04</v>
      </c>
      <c r="DI89" s="23"/>
      <c r="DJ89" s="23"/>
      <c r="DK89" s="252" t="str">
        <f>F89</f>
        <v>Материал</v>
      </c>
      <c r="DL89" s="23">
        <f>[1]Source!P41</f>
        <v>211345</v>
      </c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  <c r="HO89" s="23"/>
      <c r="HP89" s="23"/>
      <c r="HQ89" s="23"/>
      <c r="HR89" s="23"/>
      <c r="HS89" s="23"/>
      <c r="HT89" s="23"/>
      <c r="HU89" s="23"/>
      <c r="HV89" s="23"/>
      <c r="HW89" s="23"/>
      <c r="HX89" s="23"/>
      <c r="HY89" s="23"/>
      <c r="HZ89" s="23"/>
      <c r="IA89" s="23"/>
      <c r="IB89" s="23"/>
      <c r="IC89" s="23"/>
      <c r="ID89" s="23"/>
      <c r="IE89" s="23"/>
      <c r="IF89" s="23"/>
      <c r="IG89" s="23"/>
      <c r="IH89" s="23"/>
      <c r="II89" s="23"/>
      <c r="IJ89" s="23"/>
      <c r="IK89" s="23"/>
      <c r="IL89" s="23"/>
      <c r="IM89" s="23"/>
      <c r="IN89" s="23"/>
      <c r="IO89" s="23"/>
      <c r="IP89" s="23"/>
      <c r="IQ89" s="23"/>
      <c r="IR89" s="23"/>
      <c r="IS89" s="23"/>
      <c r="IT89" s="23"/>
    </row>
    <row r="90" spans="1:254" customFormat="1" ht="12.75" x14ac:dyDescent="0.2">
      <c r="A90" s="259" t="s">
        <v>586</v>
      </c>
      <c r="B90" s="258" t="s">
        <v>434</v>
      </c>
      <c r="C90" s="257" t="s">
        <v>435</v>
      </c>
      <c r="D90" s="256" t="s">
        <v>194</v>
      </c>
      <c r="E90" s="255">
        <v>13.05</v>
      </c>
      <c r="F90" s="254" t="s">
        <v>875</v>
      </c>
      <c r="G90" s="253" t="s">
        <v>1008</v>
      </c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>
        <f>[1]Source!P43</f>
        <v>273</v>
      </c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>
        <f>IF(E88&gt;0,ROUND([1]Source!P43/E88,2),0)</f>
        <v>41.84</v>
      </c>
      <c r="DI90" s="23"/>
      <c r="DJ90" s="23"/>
      <c r="DK90" s="252" t="str">
        <f>F90</f>
        <v>Материал</v>
      </c>
      <c r="DL90" s="23">
        <f>[1]Source!P43</f>
        <v>273</v>
      </c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3"/>
      <c r="HR90" s="23"/>
      <c r="HS90" s="23"/>
      <c r="HT90" s="23"/>
      <c r="HU90" s="23"/>
      <c r="HV90" s="23"/>
      <c r="HW90" s="23"/>
      <c r="HX90" s="23"/>
      <c r="HY90" s="23"/>
      <c r="HZ90" s="23"/>
      <c r="IA90" s="23"/>
      <c r="IB90" s="23"/>
      <c r="IC90" s="23"/>
      <c r="ID90" s="23"/>
      <c r="IE90" s="23"/>
      <c r="IF90" s="23"/>
      <c r="IG90" s="23"/>
      <c r="IH90" s="23"/>
      <c r="II90" s="23"/>
      <c r="IJ90" s="23"/>
      <c r="IK90" s="23"/>
      <c r="IL90" s="23"/>
      <c r="IM90" s="23"/>
      <c r="IN90" s="23"/>
      <c r="IO90" s="23"/>
      <c r="IP90" s="23"/>
      <c r="IQ90" s="23"/>
      <c r="IR90" s="23"/>
      <c r="IS90" s="23"/>
      <c r="IT90" s="23"/>
    </row>
    <row r="91" spans="1:254" customFormat="1" ht="33.75" x14ac:dyDescent="0.2">
      <c r="A91" s="101">
        <v>5</v>
      </c>
      <c r="B91" s="109" t="s">
        <v>467</v>
      </c>
      <c r="C91" s="102" t="s">
        <v>468</v>
      </c>
      <c r="D91" s="103" t="s">
        <v>466</v>
      </c>
      <c r="E91" s="104">
        <v>6.5250000000000004</v>
      </c>
      <c r="F91" s="243"/>
      <c r="G91" s="108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  <c r="HS91" s="23"/>
      <c r="HT91" s="23"/>
      <c r="HU91" s="23"/>
      <c r="HV91" s="23"/>
      <c r="HW91" s="23"/>
      <c r="HX91" s="23"/>
      <c r="HY91" s="23"/>
      <c r="HZ91" s="23"/>
      <c r="IA91" s="23"/>
      <c r="IB91" s="23"/>
      <c r="IC91" s="23"/>
      <c r="ID91" s="23"/>
      <c r="IE91" s="23"/>
      <c r="IF91" s="23"/>
      <c r="IG91" s="23"/>
      <c r="IH91" s="23"/>
      <c r="II91" s="23"/>
      <c r="IJ91" s="23"/>
      <c r="IK91" s="23"/>
      <c r="IL91" s="23"/>
      <c r="IM91" s="23"/>
      <c r="IN91" s="23"/>
      <c r="IO91" s="23"/>
      <c r="IP91" s="23"/>
      <c r="IQ91" s="23"/>
      <c r="IR91" s="23"/>
      <c r="IS91" s="23"/>
      <c r="IT91" s="23"/>
    </row>
    <row r="92" spans="1:254" customFormat="1" ht="24" x14ac:dyDescent="0.2">
      <c r="A92" s="259" t="s">
        <v>612</v>
      </c>
      <c r="B92" s="258" t="s">
        <v>539</v>
      </c>
      <c r="C92" s="257" t="s">
        <v>675</v>
      </c>
      <c r="D92" s="256" t="s">
        <v>194</v>
      </c>
      <c r="E92" s="255">
        <v>9.7874999999999996</v>
      </c>
      <c r="F92" s="254" t="s">
        <v>875</v>
      </c>
      <c r="G92" s="260" t="s">
        <v>876</v>
      </c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>
        <f>[1]Source!P47</f>
        <v>18219</v>
      </c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>
        <f>IF(E91&gt;0,ROUND([1]Source!P47/E91,2),0)</f>
        <v>2792.18</v>
      </c>
      <c r="DI92" s="23"/>
      <c r="DJ92" s="23"/>
      <c r="DK92" s="252" t="str">
        <f>F92</f>
        <v>Материал</v>
      </c>
      <c r="DL92" s="23">
        <f>[1]Source!P47</f>
        <v>18219</v>
      </c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  <c r="HS92" s="23"/>
      <c r="HT92" s="23"/>
      <c r="HU92" s="23"/>
      <c r="HV92" s="23"/>
      <c r="HW92" s="23"/>
      <c r="HX92" s="23"/>
      <c r="HY92" s="23"/>
      <c r="HZ92" s="23"/>
      <c r="IA92" s="23"/>
      <c r="IB92" s="23"/>
      <c r="IC92" s="23"/>
      <c r="ID92" s="23"/>
      <c r="IE92" s="23"/>
      <c r="IF92" s="23"/>
      <c r="IG92" s="23"/>
      <c r="IH92" s="23"/>
      <c r="II92" s="23"/>
      <c r="IJ92" s="23"/>
      <c r="IK92" s="23"/>
      <c r="IL92" s="23"/>
      <c r="IM92" s="23"/>
      <c r="IN92" s="23"/>
      <c r="IO92" s="23"/>
      <c r="IP92" s="23"/>
      <c r="IQ92" s="23"/>
      <c r="IR92" s="23"/>
      <c r="IS92" s="23"/>
      <c r="IT92" s="23"/>
    </row>
    <row r="93" spans="1:254" customFormat="1" ht="56.25" x14ac:dyDescent="0.2">
      <c r="A93" s="101">
        <v>6</v>
      </c>
      <c r="B93" s="109" t="s">
        <v>445</v>
      </c>
      <c r="C93" s="102" t="s">
        <v>787</v>
      </c>
      <c r="D93" s="103" t="s">
        <v>446</v>
      </c>
      <c r="E93" s="104">
        <v>0.32624999999999998</v>
      </c>
      <c r="F93" s="243"/>
      <c r="G93" s="108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  <c r="HW93" s="23"/>
      <c r="HX93" s="23"/>
      <c r="HY93" s="23"/>
      <c r="HZ93" s="23"/>
      <c r="IA93" s="23"/>
      <c r="IB93" s="23"/>
      <c r="IC93" s="23"/>
      <c r="ID93" s="23"/>
      <c r="IE93" s="23"/>
      <c r="IF93" s="23"/>
      <c r="IG93" s="23"/>
      <c r="IH93" s="23"/>
      <c r="II93" s="23"/>
      <c r="IJ93" s="23"/>
      <c r="IK93" s="23"/>
      <c r="IL93" s="23"/>
      <c r="IM93" s="23"/>
      <c r="IN93" s="23"/>
      <c r="IO93" s="23"/>
      <c r="IP93" s="23"/>
      <c r="IQ93" s="23"/>
      <c r="IR93" s="23"/>
      <c r="IS93" s="23"/>
      <c r="IT93" s="23"/>
    </row>
    <row r="94" spans="1:254" customFormat="1" ht="24" x14ac:dyDescent="0.2">
      <c r="A94" s="266" t="s">
        <v>582</v>
      </c>
      <c r="B94" s="265" t="s">
        <v>594</v>
      </c>
      <c r="C94" s="264" t="s">
        <v>593</v>
      </c>
      <c r="D94" s="263" t="s">
        <v>194</v>
      </c>
      <c r="E94" s="262">
        <v>35.887500000000003</v>
      </c>
      <c r="F94" s="261" t="s">
        <v>875</v>
      </c>
      <c r="G94" s="260" t="s">
        <v>1008</v>
      </c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>
        <f>[1]Source!P51</f>
        <v>32080</v>
      </c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>
        <f>IF(E93&gt;0,ROUND([1]Source!P51/E93,2),0)</f>
        <v>98329.5</v>
      </c>
      <c r="DI94" s="23"/>
      <c r="DJ94" s="23"/>
      <c r="DK94" s="252" t="str">
        <f>F94</f>
        <v>Материал</v>
      </c>
      <c r="DL94" s="23">
        <f>[1]Source!P51</f>
        <v>32080</v>
      </c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  <c r="HS94" s="23"/>
      <c r="HT94" s="23"/>
      <c r="HU94" s="23"/>
      <c r="HV94" s="23"/>
      <c r="HW94" s="23"/>
      <c r="HX94" s="23"/>
      <c r="HY94" s="23"/>
      <c r="HZ94" s="23"/>
      <c r="IA94" s="23"/>
      <c r="IB94" s="23"/>
      <c r="IC94" s="23"/>
      <c r="ID94" s="23"/>
      <c r="IE94" s="23"/>
      <c r="IF94" s="23"/>
      <c r="IG94" s="23"/>
      <c r="IH94" s="23"/>
      <c r="II94" s="23"/>
      <c r="IJ94" s="23"/>
      <c r="IK94" s="23"/>
      <c r="IL94" s="23"/>
      <c r="IM94" s="23"/>
      <c r="IN94" s="23"/>
      <c r="IO94" s="23"/>
      <c r="IP94" s="23"/>
      <c r="IQ94" s="23"/>
      <c r="IR94" s="23"/>
      <c r="IS94" s="23"/>
      <c r="IT94" s="23"/>
    </row>
    <row r="95" spans="1:254" customFormat="1" ht="12.75" x14ac:dyDescent="0.2">
      <c r="A95" s="259" t="s">
        <v>786</v>
      </c>
      <c r="B95" s="258" t="s">
        <v>434</v>
      </c>
      <c r="C95" s="257" t="s">
        <v>435</v>
      </c>
      <c r="D95" s="256" t="s">
        <v>194</v>
      </c>
      <c r="E95" s="255">
        <v>1.6312500000000003</v>
      </c>
      <c r="F95" s="254" t="s">
        <v>875</v>
      </c>
      <c r="G95" s="253" t="s">
        <v>1008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>
        <f>[1]Source!P53</f>
        <v>34</v>
      </c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>
        <f>IF(E93&gt;0,ROUND([1]Source!P53/E93,2),0)</f>
        <v>104.21</v>
      </c>
      <c r="DI95" s="23"/>
      <c r="DJ95" s="23"/>
      <c r="DK95" s="252" t="str">
        <f>F95</f>
        <v>Материал</v>
      </c>
      <c r="DL95" s="23">
        <f>[1]Source!P53</f>
        <v>34</v>
      </c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  <c r="HW95" s="23"/>
      <c r="HX95" s="23"/>
      <c r="HY95" s="23"/>
      <c r="HZ95" s="23"/>
      <c r="IA95" s="23"/>
      <c r="IB95" s="23"/>
      <c r="IC95" s="23"/>
      <c r="ID95" s="23"/>
      <c r="IE95" s="23"/>
      <c r="IF95" s="23"/>
      <c r="IG95" s="23"/>
      <c r="IH95" s="23"/>
      <c r="II95" s="23"/>
      <c r="IJ95" s="23"/>
      <c r="IK95" s="23"/>
      <c r="IL95" s="23"/>
      <c r="IM95" s="23"/>
      <c r="IN95" s="23"/>
      <c r="IO95" s="23"/>
      <c r="IP95" s="23"/>
      <c r="IQ95" s="23"/>
      <c r="IR95" s="23"/>
      <c r="IS95" s="23"/>
      <c r="IT95" s="23"/>
    </row>
    <row r="96" spans="1:254" customFormat="1" ht="24" x14ac:dyDescent="0.2">
      <c r="A96" s="101">
        <v>7</v>
      </c>
      <c r="B96" s="109" t="s">
        <v>469</v>
      </c>
      <c r="C96" s="102" t="s">
        <v>613</v>
      </c>
      <c r="D96" s="103" t="s">
        <v>470</v>
      </c>
      <c r="E96" s="104">
        <v>6.5250000000000004</v>
      </c>
      <c r="F96" s="243"/>
      <c r="G96" s="108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  <c r="HW96" s="23"/>
      <c r="HX96" s="23"/>
      <c r="HY96" s="23"/>
      <c r="HZ96" s="23"/>
      <c r="IA96" s="23"/>
      <c r="IB96" s="23"/>
      <c r="IC96" s="23"/>
      <c r="ID96" s="23"/>
      <c r="IE96" s="23"/>
      <c r="IF96" s="23"/>
      <c r="IG96" s="23"/>
      <c r="IH96" s="23"/>
      <c r="II96" s="23"/>
      <c r="IJ96" s="23"/>
      <c r="IK96" s="23"/>
      <c r="IL96" s="23"/>
      <c r="IM96" s="23"/>
      <c r="IN96" s="23"/>
      <c r="IO96" s="23"/>
      <c r="IP96" s="23"/>
      <c r="IQ96" s="23"/>
      <c r="IR96" s="23"/>
      <c r="IS96" s="23"/>
      <c r="IT96" s="23"/>
    </row>
    <row r="97" spans="1:254" customFormat="1" ht="24" x14ac:dyDescent="0.2">
      <c r="A97" s="266" t="s">
        <v>579</v>
      </c>
      <c r="B97" s="265" t="s">
        <v>594</v>
      </c>
      <c r="C97" s="264" t="s">
        <v>593</v>
      </c>
      <c r="D97" s="263" t="s">
        <v>194</v>
      </c>
      <c r="E97" s="262">
        <v>0.32624999999999998</v>
      </c>
      <c r="F97" s="261" t="s">
        <v>875</v>
      </c>
      <c r="G97" s="260" t="s">
        <v>1008</v>
      </c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>
        <f>[1]Source!P57</f>
        <v>292</v>
      </c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>
        <f>IF(E96&gt;0,ROUND([1]Source!P57/E96,2),0)</f>
        <v>44.75</v>
      </c>
      <c r="DI97" s="23"/>
      <c r="DJ97" s="23"/>
      <c r="DK97" s="252" t="str">
        <f>F97</f>
        <v>Материал</v>
      </c>
      <c r="DL97" s="23">
        <f>[1]Source!P57</f>
        <v>292</v>
      </c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  <c r="HO97" s="23"/>
      <c r="HP97" s="23"/>
      <c r="HQ97" s="23"/>
      <c r="HR97" s="23"/>
      <c r="HS97" s="23"/>
      <c r="HT97" s="23"/>
      <c r="HU97" s="23"/>
      <c r="HV97" s="23"/>
      <c r="HW97" s="23"/>
      <c r="HX97" s="23"/>
      <c r="HY97" s="23"/>
      <c r="HZ97" s="23"/>
      <c r="IA97" s="23"/>
      <c r="IB97" s="23"/>
      <c r="IC97" s="23"/>
      <c r="ID97" s="23"/>
      <c r="IE97" s="23"/>
      <c r="IF97" s="23"/>
      <c r="IG97" s="23"/>
      <c r="IH97" s="23"/>
      <c r="II97" s="23"/>
      <c r="IJ97" s="23"/>
      <c r="IK97" s="23"/>
      <c r="IL97" s="23"/>
      <c r="IM97" s="23"/>
      <c r="IN97" s="23"/>
      <c r="IO97" s="23"/>
      <c r="IP97" s="23"/>
      <c r="IQ97" s="23"/>
      <c r="IR97" s="23"/>
      <c r="IS97" s="23"/>
      <c r="IT97" s="23"/>
    </row>
    <row r="98" spans="1:254" s="271" customFormat="1" ht="24" x14ac:dyDescent="0.2">
      <c r="A98" s="316" t="s">
        <v>785</v>
      </c>
      <c r="B98" s="317" t="s">
        <v>626</v>
      </c>
      <c r="C98" s="318" t="s">
        <v>625</v>
      </c>
      <c r="D98" s="319" t="s">
        <v>433</v>
      </c>
      <c r="E98" s="320">
        <v>652.5</v>
      </c>
      <c r="F98" s="321" t="s">
        <v>875</v>
      </c>
      <c r="G98" s="322" t="s">
        <v>876</v>
      </c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>
        <f>[1]Source!P59</f>
        <v>696476</v>
      </c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>
        <f>IF(E96&gt;0,ROUND([1]Source!P59/E96,2),0)</f>
        <v>106739.62</v>
      </c>
      <c r="DI98" s="273"/>
      <c r="DJ98" s="273"/>
      <c r="DK98" s="323" t="str">
        <f>F98</f>
        <v>Материал</v>
      </c>
      <c r="DL98" s="273">
        <f>[1]Source!P59</f>
        <v>696476</v>
      </c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  <c r="EO98" s="273"/>
      <c r="EP98" s="273"/>
      <c r="EQ98" s="273"/>
      <c r="ER98" s="273"/>
      <c r="ES98" s="273"/>
      <c r="ET98" s="273"/>
      <c r="EU98" s="273"/>
      <c r="EV98" s="273"/>
      <c r="EW98" s="273"/>
      <c r="EX98" s="273"/>
      <c r="EY98" s="273"/>
      <c r="EZ98" s="273"/>
      <c r="FA98" s="273"/>
      <c r="FB98" s="273"/>
      <c r="FC98" s="273"/>
      <c r="FD98" s="273"/>
      <c r="FE98" s="273"/>
      <c r="FF98" s="273"/>
      <c r="FG98" s="273"/>
      <c r="FH98" s="273"/>
      <c r="FI98" s="273"/>
      <c r="FJ98" s="273"/>
      <c r="FK98" s="273"/>
      <c r="FL98" s="273"/>
      <c r="FM98" s="273"/>
      <c r="FN98" s="273"/>
      <c r="FO98" s="273"/>
      <c r="FP98" s="273"/>
      <c r="FQ98" s="273"/>
      <c r="FR98" s="273"/>
      <c r="FS98" s="273"/>
      <c r="FT98" s="273"/>
      <c r="FU98" s="273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3"/>
      <c r="GM98" s="273"/>
      <c r="GN98" s="273"/>
      <c r="GO98" s="273"/>
      <c r="GP98" s="273"/>
      <c r="GQ98" s="273"/>
      <c r="GR98" s="273"/>
      <c r="GS98" s="273"/>
      <c r="GT98" s="273"/>
      <c r="GU98" s="273"/>
      <c r="GV98" s="273"/>
      <c r="GW98" s="273"/>
      <c r="GX98" s="273"/>
      <c r="GY98" s="273"/>
      <c r="GZ98" s="273"/>
      <c r="HA98" s="273"/>
      <c r="HB98" s="273"/>
      <c r="HC98" s="273"/>
      <c r="HD98" s="273"/>
      <c r="HE98" s="273"/>
      <c r="HF98" s="273"/>
      <c r="HG98" s="273"/>
      <c r="HH98" s="273"/>
      <c r="HI98" s="273"/>
      <c r="HJ98" s="273"/>
      <c r="HK98" s="273"/>
      <c r="HL98" s="273"/>
      <c r="HM98" s="273"/>
      <c r="HN98" s="273"/>
      <c r="HO98" s="273"/>
      <c r="HP98" s="273"/>
      <c r="HQ98" s="273"/>
      <c r="HR98" s="273"/>
      <c r="HS98" s="273"/>
      <c r="HT98" s="273"/>
      <c r="HU98" s="273"/>
      <c r="HV98" s="273"/>
      <c r="HW98" s="273"/>
      <c r="HX98" s="273"/>
      <c r="HY98" s="273"/>
      <c r="HZ98" s="273"/>
      <c r="IA98" s="273"/>
      <c r="IB98" s="273"/>
      <c r="IC98" s="273"/>
      <c r="ID98" s="273"/>
      <c r="IE98" s="273"/>
      <c r="IF98" s="273"/>
      <c r="IG98" s="273"/>
      <c r="IH98" s="273"/>
      <c r="II98" s="273"/>
      <c r="IJ98" s="273"/>
      <c r="IK98" s="273"/>
      <c r="IL98" s="273"/>
      <c r="IM98" s="273"/>
      <c r="IN98" s="273"/>
      <c r="IO98" s="273"/>
      <c r="IP98" s="273"/>
      <c r="IQ98" s="273"/>
      <c r="IR98" s="273"/>
      <c r="IS98" s="273"/>
      <c r="IT98" s="273"/>
    </row>
    <row r="99" spans="1:254" customFormat="1" ht="24" x14ac:dyDescent="0.2">
      <c r="A99" s="101">
        <v>8</v>
      </c>
      <c r="B99" s="109" t="s">
        <v>476</v>
      </c>
      <c r="C99" s="102" t="s">
        <v>784</v>
      </c>
      <c r="D99" s="103" t="s">
        <v>477</v>
      </c>
      <c r="E99" s="104">
        <v>0.5</v>
      </c>
      <c r="F99" s="243"/>
      <c r="G99" s="108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  <c r="HW99" s="23"/>
      <c r="HX99" s="23"/>
      <c r="HY99" s="23"/>
      <c r="HZ99" s="23"/>
      <c r="IA99" s="23"/>
      <c r="IB99" s="23"/>
      <c r="IC99" s="23"/>
      <c r="ID99" s="23"/>
      <c r="IE99" s="23"/>
      <c r="IF99" s="23"/>
      <c r="IG99" s="23"/>
      <c r="IH99" s="23"/>
      <c r="II99" s="23"/>
      <c r="IJ99" s="23"/>
      <c r="IK99" s="23"/>
      <c r="IL99" s="23"/>
      <c r="IM99" s="23"/>
      <c r="IN99" s="23"/>
      <c r="IO99" s="23"/>
      <c r="IP99" s="23"/>
      <c r="IQ99" s="23"/>
      <c r="IR99" s="23"/>
      <c r="IS99" s="23"/>
      <c r="IT99" s="23"/>
    </row>
    <row r="100" spans="1:254" customFormat="1" ht="12.75" x14ac:dyDescent="0.2">
      <c r="A100" s="266" t="s">
        <v>605</v>
      </c>
      <c r="B100" s="265" t="s">
        <v>525</v>
      </c>
      <c r="C100" s="264" t="s">
        <v>783</v>
      </c>
      <c r="D100" s="263" t="s">
        <v>433</v>
      </c>
      <c r="E100" s="262">
        <v>5</v>
      </c>
      <c r="F100" s="261" t="s">
        <v>875</v>
      </c>
      <c r="G100" s="322" t="s">
        <v>876</v>
      </c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>
        <f>[1]Source!P63</f>
        <v>12774</v>
      </c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>
        <f>IF(E99&gt;0,ROUND([1]Source!P63/E99,2),0)</f>
        <v>25548</v>
      </c>
      <c r="DI100" s="23"/>
      <c r="DJ100" s="23"/>
      <c r="DK100" s="252" t="str">
        <f>F100</f>
        <v>Материал</v>
      </c>
      <c r="DL100" s="23">
        <f>[1]Source!P63</f>
        <v>12774</v>
      </c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  <c r="HV100" s="23"/>
      <c r="HW100" s="23"/>
      <c r="HX100" s="23"/>
      <c r="HY100" s="23"/>
      <c r="HZ100" s="23"/>
      <c r="IA100" s="23"/>
      <c r="IB100" s="23"/>
      <c r="IC100" s="23"/>
      <c r="ID100" s="23"/>
      <c r="IE100" s="23"/>
      <c r="IF100" s="23"/>
      <c r="IG100" s="23"/>
      <c r="IH100" s="23"/>
      <c r="II100" s="23"/>
      <c r="IJ100" s="23"/>
      <c r="IK100" s="23"/>
      <c r="IL100" s="23"/>
      <c r="IM100" s="23"/>
      <c r="IN100" s="23"/>
      <c r="IO100" s="23"/>
      <c r="IP100" s="23"/>
      <c r="IQ100" s="23"/>
      <c r="IR100" s="23"/>
      <c r="IS100" s="23"/>
      <c r="IT100" s="23"/>
    </row>
    <row r="101" spans="1:254" customFormat="1" ht="12.75" x14ac:dyDescent="0.2">
      <c r="A101" s="266" t="s">
        <v>577</v>
      </c>
      <c r="B101" s="265" t="s">
        <v>520</v>
      </c>
      <c r="C101" s="264" t="s">
        <v>521</v>
      </c>
      <c r="D101" s="263" t="s">
        <v>194</v>
      </c>
      <c r="E101" s="262">
        <v>2.5000000000000001E-2</v>
      </c>
      <c r="F101" s="261" t="s">
        <v>875</v>
      </c>
      <c r="G101" s="260" t="s">
        <v>1008</v>
      </c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>
        <f>[1]Source!P65</f>
        <v>102</v>
      </c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>
        <f>IF(E99&gt;0,ROUND([1]Source!P65/E99,2),0)</f>
        <v>204</v>
      </c>
      <c r="DI101" s="23"/>
      <c r="DJ101" s="23"/>
      <c r="DK101" s="252" t="str">
        <f>F101</f>
        <v>Материал</v>
      </c>
      <c r="DL101" s="23">
        <f>[1]Source!P65</f>
        <v>102</v>
      </c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  <c r="HV101" s="23"/>
      <c r="HW101" s="23"/>
      <c r="HX101" s="23"/>
      <c r="HY101" s="23"/>
      <c r="HZ101" s="23"/>
      <c r="IA101" s="23"/>
      <c r="IB101" s="23"/>
      <c r="IC101" s="23"/>
      <c r="ID101" s="23"/>
      <c r="IE101" s="23"/>
      <c r="IF101" s="23"/>
      <c r="IG101" s="23"/>
      <c r="IH101" s="23"/>
      <c r="II101" s="23"/>
      <c r="IJ101" s="23"/>
      <c r="IK101" s="23"/>
      <c r="IL101" s="23"/>
      <c r="IM101" s="23"/>
      <c r="IN101" s="23"/>
      <c r="IO101" s="23"/>
      <c r="IP101" s="23"/>
      <c r="IQ101" s="23"/>
      <c r="IR101" s="23"/>
      <c r="IS101" s="23"/>
      <c r="IT101" s="23"/>
    </row>
    <row r="102" spans="1:254" customFormat="1" ht="12.75" x14ac:dyDescent="0.2">
      <c r="A102" s="259" t="s">
        <v>576</v>
      </c>
      <c r="B102" s="258" t="s">
        <v>434</v>
      </c>
      <c r="C102" s="257" t="s">
        <v>435</v>
      </c>
      <c r="D102" s="256" t="s">
        <v>194</v>
      </c>
      <c r="E102" s="255">
        <v>0.1</v>
      </c>
      <c r="F102" s="254" t="s">
        <v>875</v>
      </c>
      <c r="G102" s="253" t="s">
        <v>1008</v>
      </c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>
        <f>[1]Source!P67</f>
        <v>2</v>
      </c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>
        <f>IF(E99&gt;0,ROUND([1]Source!P67/E99,2),0)</f>
        <v>4</v>
      </c>
      <c r="DI102" s="23"/>
      <c r="DJ102" s="23"/>
      <c r="DK102" s="252" t="str">
        <f>F102</f>
        <v>Материал</v>
      </c>
      <c r="DL102" s="23">
        <f>[1]Source!P67</f>
        <v>2</v>
      </c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  <c r="HV102" s="23"/>
      <c r="HW102" s="23"/>
      <c r="HX102" s="23"/>
      <c r="HY102" s="23"/>
      <c r="HZ102" s="23"/>
      <c r="IA102" s="23"/>
      <c r="IB102" s="23"/>
      <c r="IC102" s="23"/>
      <c r="ID102" s="23"/>
      <c r="IE102" s="23"/>
      <c r="IF102" s="23"/>
      <c r="IG102" s="23"/>
      <c r="IH102" s="23"/>
      <c r="II102" s="23"/>
      <c r="IJ102" s="23"/>
      <c r="IK102" s="23"/>
      <c r="IL102" s="23"/>
      <c r="IM102" s="23"/>
      <c r="IN102" s="23"/>
      <c r="IO102" s="23"/>
      <c r="IP102" s="23"/>
      <c r="IQ102" s="23"/>
      <c r="IR102" s="23"/>
      <c r="IS102" s="23"/>
      <c r="IT102" s="23"/>
    </row>
    <row r="103" spans="1:254" customFormat="1" ht="24" x14ac:dyDescent="0.2">
      <c r="A103" s="101">
        <v>9</v>
      </c>
      <c r="B103" s="109" t="s">
        <v>471</v>
      </c>
      <c r="C103" s="102" t="s">
        <v>472</v>
      </c>
      <c r="D103" s="103" t="s">
        <v>473</v>
      </c>
      <c r="E103" s="104">
        <v>130.5</v>
      </c>
      <c r="F103" s="243"/>
      <c r="G103" s="108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  <c r="HW103" s="23"/>
      <c r="HX103" s="23"/>
      <c r="HY103" s="23"/>
      <c r="HZ103" s="23"/>
      <c r="IA103" s="23"/>
      <c r="IB103" s="23"/>
      <c r="IC103" s="23"/>
      <c r="ID103" s="23"/>
      <c r="IE103" s="23"/>
      <c r="IF103" s="23"/>
      <c r="IG103" s="23"/>
      <c r="IH103" s="23"/>
      <c r="II103" s="23"/>
      <c r="IJ103" s="23"/>
      <c r="IK103" s="23"/>
      <c r="IL103" s="23"/>
      <c r="IM103" s="23"/>
      <c r="IN103" s="23"/>
      <c r="IO103" s="23"/>
      <c r="IP103" s="23"/>
      <c r="IQ103" s="23"/>
      <c r="IR103" s="23"/>
      <c r="IS103" s="23"/>
      <c r="IT103" s="23"/>
    </row>
    <row r="104" spans="1:254" customFormat="1" ht="12.75" x14ac:dyDescent="0.2">
      <c r="A104" s="259" t="s">
        <v>604</v>
      </c>
      <c r="B104" s="258" t="s">
        <v>518</v>
      </c>
      <c r="C104" s="257" t="s">
        <v>519</v>
      </c>
      <c r="D104" s="256" t="s">
        <v>490</v>
      </c>
      <c r="E104" s="255">
        <v>1.827</v>
      </c>
      <c r="F104" s="254" t="s">
        <v>875</v>
      </c>
      <c r="G104" s="253" t="s">
        <v>1008</v>
      </c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>
        <f>[1]Source!P71</f>
        <v>6100</v>
      </c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>
        <f>IF(E103&gt;0,ROUND([1]Source!P71/E103,2),0)</f>
        <v>46.74</v>
      </c>
      <c r="DI104" s="23"/>
      <c r="DJ104" s="23"/>
      <c r="DK104" s="252" t="str">
        <f>F104</f>
        <v>Материал</v>
      </c>
      <c r="DL104" s="23">
        <f>[1]Source!P71</f>
        <v>6100</v>
      </c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  <c r="HV104" s="23"/>
      <c r="HW104" s="23"/>
      <c r="HX104" s="23"/>
      <c r="HY104" s="23"/>
      <c r="HZ104" s="23"/>
      <c r="IA104" s="23"/>
      <c r="IB104" s="23"/>
      <c r="IC104" s="23"/>
      <c r="ID104" s="23"/>
      <c r="IE104" s="23"/>
      <c r="IF104" s="23"/>
      <c r="IG104" s="23"/>
      <c r="IH104" s="23"/>
      <c r="II104" s="23"/>
      <c r="IJ104" s="23"/>
      <c r="IK104" s="23"/>
      <c r="IL104" s="23"/>
      <c r="IM104" s="23"/>
      <c r="IN104" s="23"/>
      <c r="IO104" s="23"/>
      <c r="IP104" s="23"/>
      <c r="IQ104" s="23"/>
      <c r="IR104" s="23"/>
      <c r="IS104" s="23"/>
      <c r="IT104" s="23"/>
    </row>
    <row r="105" spans="1:254" customFormat="1" ht="24" x14ac:dyDescent="0.2">
      <c r="A105" s="101">
        <v>10</v>
      </c>
      <c r="B105" s="109" t="s">
        <v>474</v>
      </c>
      <c r="C105" s="102" t="s">
        <v>475</v>
      </c>
      <c r="D105" s="103" t="s">
        <v>473</v>
      </c>
      <c r="E105" s="104">
        <v>130.5</v>
      </c>
      <c r="F105" s="243"/>
      <c r="G105" s="108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  <c r="HQ105" s="23"/>
      <c r="HR105" s="23"/>
      <c r="HS105" s="23"/>
      <c r="HT105" s="23"/>
      <c r="HU105" s="23"/>
      <c r="HV105" s="23"/>
      <c r="HW105" s="23"/>
      <c r="HX105" s="23"/>
      <c r="HY105" s="23"/>
      <c r="HZ105" s="23"/>
      <c r="IA105" s="23"/>
      <c r="IB105" s="23"/>
      <c r="IC105" s="23"/>
      <c r="ID105" s="23"/>
      <c r="IE105" s="23"/>
      <c r="IF105" s="23"/>
      <c r="IG105" s="23"/>
      <c r="IH105" s="23"/>
      <c r="II105" s="23"/>
      <c r="IJ105" s="23"/>
      <c r="IK105" s="23"/>
      <c r="IL105" s="23"/>
      <c r="IM105" s="23"/>
      <c r="IN105" s="23"/>
      <c r="IO105" s="23"/>
      <c r="IP105" s="23"/>
      <c r="IQ105" s="23"/>
      <c r="IR105" s="23"/>
      <c r="IS105" s="23"/>
      <c r="IT105" s="23"/>
    </row>
    <row r="106" spans="1:254" customFormat="1" ht="12.75" x14ac:dyDescent="0.2">
      <c r="A106" s="259" t="s">
        <v>574</v>
      </c>
      <c r="B106" s="258" t="s">
        <v>518</v>
      </c>
      <c r="C106" s="257" t="s">
        <v>519</v>
      </c>
      <c r="D106" s="256" t="s">
        <v>490</v>
      </c>
      <c r="E106" s="255">
        <v>0.26100000000000001</v>
      </c>
      <c r="F106" s="254" t="s">
        <v>875</v>
      </c>
      <c r="G106" s="253" t="s">
        <v>1008</v>
      </c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>
        <f>[1]Source!P75</f>
        <v>871</v>
      </c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>
        <f>IF(E105&gt;0,ROUND([1]Source!P75/E105,2),0)</f>
        <v>6.67</v>
      </c>
      <c r="DI106" s="23"/>
      <c r="DJ106" s="23"/>
      <c r="DK106" s="252" t="str">
        <f>F106</f>
        <v>Материал</v>
      </c>
      <c r="DL106" s="23">
        <f>[1]Source!P75</f>
        <v>871</v>
      </c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  <c r="HQ106" s="23"/>
      <c r="HR106" s="23"/>
      <c r="HS106" s="23"/>
      <c r="HT106" s="23"/>
      <c r="HU106" s="23"/>
      <c r="HV106" s="23"/>
      <c r="HW106" s="23"/>
      <c r="HX106" s="23"/>
      <c r="HY106" s="23"/>
      <c r="HZ106" s="23"/>
      <c r="IA106" s="23"/>
      <c r="IB106" s="23"/>
      <c r="IC106" s="23"/>
      <c r="ID106" s="23"/>
      <c r="IE106" s="23"/>
      <c r="IF106" s="23"/>
      <c r="IG106" s="23"/>
      <c r="IH106" s="23"/>
      <c r="II106" s="23"/>
      <c r="IJ106" s="23"/>
      <c r="IK106" s="23"/>
      <c r="IL106" s="23"/>
      <c r="IM106" s="23"/>
      <c r="IN106" s="23"/>
      <c r="IO106" s="23"/>
      <c r="IP106" s="23"/>
      <c r="IQ106" s="23"/>
      <c r="IR106" s="23"/>
      <c r="IS106" s="23"/>
      <c r="IT106" s="23"/>
    </row>
    <row r="107" spans="1:254" customFormat="1" ht="33.75" x14ac:dyDescent="0.2">
      <c r="A107" s="101">
        <v>11</v>
      </c>
      <c r="B107" s="109" t="s">
        <v>460</v>
      </c>
      <c r="C107" s="102" t="s">
        <v>461</v>
      </c>
      <c r="D107" s="103" t="s">
        <v>462</v>
      </c>
      <c r="E107" s="104">
        <v>8.92</v>
      </c>
      <c r="F107" s="243"/>
      <c r="G107" s="108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3"/>
      <c r="GK107" s="23"/>
      <c r="GL107" s="23"/>
      <c r="GM107" s="23"/>
      <c r="GN107" s="23"/>
      <c r="GO107" s="23"/>
      <c r="GP107" s="23"/>
      <c r="GQ107" s="23"/>
      <c r="GR107" s="23"/>
      <c r="GS107" s="23"/>
      <c r="GT107" s="23"/>
      <c r="GU107" s="23"/>
      <c r="GV107" s="23"/>
      <c r="GW107" s="23"/>
      <c r="GX107" s="23"/>
      <c r="GY107" s="23"/>
      <c r="GZ107" s="23"/>
      <c r="HA107" s="23"/>
      <c r="HB107" s="23"/>
      <c r="HC107" s="23"/>
      <c r="HD107" s="23"/>
      <c r="HE107" s="23"/>
      <c r="HF107" s="23"/>
      <c r="HG107" s="23"/>
      <c r="HH107" s="23"/>
      <c r="HI107" s="23"/>
      <c r="HJ107" s="23"/>
      <c r="HK107" s="23"/>
      <c r="HL107" s="23"/>
      <c r="HM107" s="23"/>
      <c r="HN107" s="23"/>
      <c r="HO107" s="23"/>
      <c r="HP107" s="23"/>
      <c r="HQ107" s="23"/>
      <c r="HR107" s="23"/>
      <c r="HS107" s="23"/>
      <c r="HT107" s="23"/>
      <c r="HU107" s="23"/>
      <c r="HV107" s="23"/>
      <c r="HW107" s="23"/>
      <c r="HX107" s="23"/>
      <c r="HY107" s="23"/>
      <c r="HZ107" s="23"/>
      <c r="IA107" s="23"/>
      <c r="IB107" s="23"/>
      <c r="IC107" s="23"/>
      <c r="ID107" s="23"/>
      <c r="IE107" s="23"/>
      <c r="IF107" s="23"/>
      <c r="IG107" s="23"/>
      <c r="IH107" s="23"/>
      <c r="II107" s="23"/>
      <c r="IJ107" s="23"/>
      <c r="IK107" s="23"/>
      <c r="IL107" s="23"/>
      <c r="IM107" s="23"/>
      <c r="IN107" s="23"/>
      <c r="IO107" s="23"/>
      <c r="IP107" s="23"/>
      <c r="IQ107" s="23"/>
      <c r="IR107" s="23"/>
      <c r="IS107" s="23"/>
      <c r="IT107" s="23"/>
    </row>
    <row r="108" spans="1:254" customFormat="1" ht="12.75" x14ac:dyDescent="0.2">
      <c r="A108" s="266" t="s">
        <v>572</v>
      </c>
      <c r="B108" s="265" t="s">
        <v>498</v>
      </c>
      <c r="C108" s="264" t="s">
        <v>437</v>
      </c>
      <c r="D108" s="263" t="s">
        <v>436</v>
      </c>
      <c r="E108" s="262">
        <v>8.9200000000000008E-3</v>
      </c>
      <c r="F108" s="261" t="s">
        <v>875</v>
      </c>
      <c r="G108" s="260" t="s">
        <v>1008</v>
      </c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>
        <f>[1]Source!P79</f>
        <v>993</v>
      </c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>
        <f>IF(E107&gt;0,ROUND([1]Source!P79/E107,2),0)</f>
        <v>111.32</v>
      </c>
      <c r="DI108" s="23"/>
      <c r="DJ108" s="23"/>
      <c r="DK108" s="252" t="str">
        <f>F108</f>
        <v>Материал</v>
      </c>
      <c r="DL108" s="23">
        <f>[1]Source!P79</f>
        <v>993</v>
      </c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  <c r="FC108" s="23"/>
      <c r="FD108" s="23"/>
      <c r="FE108" s="23"/>
      <c r="FF108" s="23"/>
      <c r="FG108" s="23"/>
      <c r="FH108" s="23"/>
      <c r="FI108" s="23"/>
      <c r="FJ108" s="23"/>
      <c r="FK108" s="23"/>
      <c r="FL108" s="23"/>
      <c r="FM108" s="23"/>
      <c r="FN108" s="23"/>
      <c r="FO108" s="23"/>
      <c r="FP108" s="23"/>
      <c r="FQ108" s="23"/>
      <c r="FR108" s="23"/>
      <c r="FS108" s="23"/>
      <c r="FT108" s="23"/>
      <c r="FU108" s="23"/>
      <c r="FV108" s="23"/>
      <c r="FW108" s="23"/>
      <c r="FX108" s="23"/>
      <c r="FY108" s="23"/>
      <c r="FZ108" s="23"/>
      <c r="GA108" s="23"/>
      <c r="GB108" s="23"/>
      <c r="GC108" s="23"/>
      <c r="GD108" s="23"/>
      <c r="GE108" s="23"/>
      <c r="GF108" s="23"/>
      <c r="GG108" s="23"/>
      <c r="GH108" s="23"/>
      <c r="GI108" s="23"/>
      <c r="GJ108" s="23"/>
      <c r="GK108" s="23"/>
      <c r="GL108" s="23"/>
      <c r="GM108" s="23"/>
      <c r="GN108" s="23"/>
      <c r="GO108" s="23"/>
      <c r="GP108" s="23"/>
      <c r="GQ108" s="23"/>
      <c r="GR108" s="23"/>
      <c r="GS108" s="23"/>
      <c r="GT108" s="23"/>
      <c r="GU108" s="23"/>
      <c r="GV108" s="23"/>
      <c r="GW108" s="23"/>
      <c r="GX108" s="23"/>
      <c r="GY108" s="23"/>
      <c r="GZ108" s="23"/>
      <c r="HA108" s="23"/>
      <c r="HB108" s="23"/>
      <c r="HC108" s="23"/>
      <c r="HD108" s="23"/>
      <c r="HE108" s="23"/>
      <c r="HF108" s="23"/>
      <c r="HG108" s="23"/>
      <c r="HH108" s="23"/>
      <c r="HI108" s="23"/>
      <c r="HJ108" s="23"/>
      <c r="HK108" s="23"/>
      <c r="HL108" s="23"/>
      <c r="HM108" s="23"/>
      <c r="HN108" s="23"/>
      <c r="HO108" s="23"/>
      <c r="HP108" s="23"/>
      <c r="HQ108" s="23"/>
      <c r="HR108" s="23"/>
      <c r="HS108" s="23"/>
      <c r="HT108" s="23"/>
      <c r="HU108" s="23"/>
      <c r="HV108" s="23"/>
      <c r="HW108" s="23"/>
      <c r="HX108" s="23"/>
      <c r="HY108" s="23"/>
      <c r="HZ108" s="23"/>
      <c r="IA108" s="23"/>
      <c r="IB108" s="23"/>
      <c r="IC108" s="23"/>
      <c r="ID108" s="23"/>
      <c r="IE108" s="23"/>
      <c r="IF108" s="23"/>
      <c r="IG108" s="23"/>
      <c r="IH108" s="23"/>
      <c r="II108" s="23"/>
      <c r="IJ108" s="23"/>
      <c r="IK108" s="23"/>
      <c r="IL108" s="23"/>
      <c r="IM108" s="23"/>
      <c r="IN108" s="23"/>
      <c r="IO108" s="23"/>
      <c r="IP108" s="23"/>
      <c r="IQ108" s="23"/>
      <c r="IR108" s="23"/>
      <c r="IS108" s="23"/>
      <c r="IT108" s="23"/>
    </row>
    <row r="109" spans="1:254" customFormat="1" ht="24" x14ac:dyDescent="0.2">
      <c r="A109" s="266" t="s">
        <v>571</v>
      </c>
      <c r="B109" s="265" t="s">
        <v>507</v>
      </c>
      <c r="C109" s="264" t="s">
        <v>508</v>
      </c>
      <c r="D109" s="263" t="s">
        <v>194</v>
      </c>
      <c r="E109" s="262">
        <v>1.5163999999999997</v>
      </c>
      <c r="F109" s="261" t="s">
        <v>875</v>
      </c>
      <c r="G109" s="260" t="s">
        <v>1008</v>
      </c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>
        <f>[1]Source!P81</f>
        <v>23257</v>
      </c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>
        <f>IF(E107&gt;0,ROUND([1]Source!P81/E107,2),0)</f>
        <v>2607.29</v>
      </c>
      <c r="DI109" s="23"/>
      <c r="DJ109" s="23"/>
      <c r="DK109" s="252" t="str">
        <f>F109</f>
        <v>Материал</v>
      </c>
      <c r="DL109" s="23">
        <f>[1]Source!P81</f>
        <v>23257</v>
      </c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  <c r="FF109" s="23"/>
      <c r="FG109" s="23"/>
      <c r="FH109" s="23"/>
      <c r="FI109" s="23"/>
      <c r="FJ109" s="23"/>
      <c r="FK109" s="23"/>
      <c r="FL109" s="23"/>
      <c r="FM109" s="23"/>
      <c r="FN109" s="23"/>
      <c r="FO109" s="23"/>
      <c r="FP109" s="23"/>
      <c r="FQ109" s="23"/>
      <c r="FR109" s="23"/>
      <c r="FS109" s="23"/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  <c r="GD109" s="23"/>
      <c r="GE109" s="23"/>
      <c r="GF109" s="23"/>
      <c r="GG109" s="23"/>
      <c r="GH109" s="23"/>
      <c r="GI109" s="23"/>
      <c r="GJ109" s="23"/>
      <c r="GK109" s="23"/>
      <c r="GL109" s="23"/>
      <c r="GM109" s="23"/>
      <c r="GN109" s="23"/>
      <c r="GO109" s="23"/>
      <c r="GP109" s="23"/>
      <c r="GQ109" s="23"/>
      <c r="GR109" s="23"/>
      <c r="GS109" s="23"/>
      <c r="GT109" s="23"/>
      <c r="GU109" s="23"/>
      <c r="GV109" s="23"/>
      <c r="GW109" s="23"/>
      <c r="GX109" s="23"/>
      <c r="GY109" s="23"/>
      <c r="GZ109" s="23"/>
      <c r="HA109" s="23"/>
      <c r="HB109" s="23"/>
      <c r="HC109" s="23"/>
      <c r="HD109" s="23"/>
      <c r="HE109" s="23"/>
      <c r="HF109" s="23"/>
      <c r="HG109" s="23"/>
      <c r="HH109" s="23"/>
      <c r="HI109" s="23"/>
      <c r="HJ109" s="23"/>
      <c r="HK109" s="23"/>
      <c r="HL109" s="23"/>
      <c r="HM109" s="23"/>
      <c r="HN109" s="23"/>
      <c r="HO109" s="23"/>
      <c r="HP109" s="23"/>
      <c r="HQ109" s="23"/>
      <c r="HR109" s="23"/>
      <c r="HS109" s="23"/>
      <c r="HT109" s="23"/>
      <c r="HU109" s="23"/>
      <c r="HV109" s="23"/>
      <c r="HW109" s="23"/>
      <c r="HX109" s="23"/>
      <c r="HY109" s="23"/>
      <c r="HZ109" s="23"/>
      <c r="IA109" s="23"/>
      <c r="IB109" s="23"/>
      <c r="IC109" s="23"/>
      <c r="ID109" s="23"/>
      <c r="IE109" s="23"/>
      <c r="IF109" s="23"/>
      <c r="IG109" s="23"/>
      <c r="IH109" s="23"/>
      <c r="II109" s="23"/>
      <c r="IJ109" s="23"/>
      <c r="IK109" s="23"/>
      <c r="IL109" s="23"/>
      <c r="IM109" s="23"/>
      <c r="IN109" s="23"/>
      <c r="IO109" s="23"/>
      <c r="IP109" s="23"/>
      <c r="IQ109" s="23"/>
      <c r="IR109" s="23"/>
      <c r="IS109" s="23"/>
      <c r="IT109" s="23"/>
    </row>
    <row r="110" spans="1:254" customFormat="1" ht="24" x14ac:dyDescent="0.2">
      <c r="A110" s="266" t="s">
        <v>570</v>
      </c>
      <c r="B110" s="265" t="s">
        <v>501</v>
      </c>
      <c r="C110" s="264" t="s">
        <v>782</v>
      </c>
      <c r="D110" s="263" t="s">
        <v>194</v>
      </c>
      <c r="E110" s="262">
        <v>45.260079999999995</v>
      </c>
      <c r="F110" s="261" t="s">
        <v>875</v>
      </c>
      <c r="G110" s="260" t="s">
        <v>1008</v>
      </c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>
        <f>[1]Source!P83</f>
        <v>316805</v>
      </c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>
        <f>IF(E107&gt;0,ROUND([1]Source!P83/E107,2),0)</f>
        <v>35516.26</v>
      </c>
      <c r="DI110" s="23"/>
      <c r="DJ110" s="23"/>
      <c r="DK110" s="252" t="str">
        <f>F110</f>
        <v>Материал</v>
      </c>
      <c r="DL110" s="23">
        <f>[1]Source!P83</f>
        <v>316805</v>
      </c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  <c r="FG110" s="23"/>
      <c r="FH110" s="23"/>
      <c r="FI110" s="23"/>
      <c r="FJ110" s="23"/>
      <c r="FK110" s="23"/>
      <c r="FL110" s="23"/>
      <c r="FM110" s="23"/>
      <c r="FN110" s="23"/>
      <c r="FO110" s="23"/>
      <c r="FP110" s="23"/>
      <c r="FQ110" s="23"/>
      <c r="FR110" s="23"/>
      <c r="FS110" s="23"/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  <c r="GD110" s="23"/>
      <c r="GE110" s="23"/>
      <c r="GF110" s="23"/>
      <c r="GG110" s="23"/>
      <c r="GH110" s="23"/>
      <c r="GI110" s="23"/>
      <c r="GJ110" s="23"/>
      <c r="GK110" s="23"/>
      <c r="GL110" s="23"/>
      <c r="GM110" s="23"/>
      <c r="GN110" s="23"/>
      <c r="GO110" s="23"/>
      <c r="GP110" s="23"/>
      <c r="GQ110" s="23"/>
      <c r="GR110" s="23"/>
      <c r="GS110" s="23"/>
      <c r="GT110" s="23"/>
      <c r="GU110" s="23"/>
      <c r="GV110" s="23"/>
      <c r="GW110" s="23"/>
      <c r="GX110" s="23"/>
      <c r="GY110" s="23"/>
      <c r="GZ110" s="23"/>
      <c r="HA110" s="23"/>
      <c r="HB110" s="23"/>
      <c r="HC110" s="23"/>
      <c r="HD110" s="23"/>
      <c r="HE110" s="23"/>
      <c r="HF110" s="23"/>
      <c r="HG110" s="23"/>
      <c r="HH110" s="23"/>
      <c r="HI110" s="23"/>
      <c r="HJ110" s="23"/>
      <c r="HK110" s="23"/>
      <c r="HL110" s="23"/>
      <c r="HM110" s="23"/>
      <c r="HN110" s="23"/>
      <c r="HO110" s="23"/>
      <c r="HP110" s="23"/>
      <c r="HQ110" s="23"/>
      <c r="HR110" s="23"/>
      <c r="HS110" s="23"/>
      <c r="HT110" s="23"/>
      <c r="HU110" s="23"/>
      <c r="HV110" s="23"/>
      <c r="HW110" s="23"/>
      <c r="HX110" s="23"/>
      <c r="HY110" s="23"/>
      <c r="HZ110" s="23"/>
      <c r="IA110" s="23"/>
      <c r="IB110" s="23"/>
      <c r="IC110" s="23"/>
      <c r="ID110" s="23"/>
      <c r="IE110" s="23"/>
      <c r="IF110" s="23"/>
      <c r="IG110" s="23"/>
      <c r="IH110" s="23"/>
      <c r="II110" s="23"/>
      <c r="IJ110" s="23"/>
      <c r="IK110" s="23"/>
      <c r="IL110" s="23"/>
      <c r="IM110" s="23"/>
      <c r="IN110" s="23"/>
      <c r="IO110" s="23"/>
      <c r="IP110" s="23"/>
      <c r="IQ110" s="23"/>
      <c r="IR110" s="23"/>
      <c r="IS110" s="23"/>
      <c r="IT110" s="23"/>
    </row>
    <row r="111" spans="1:254" customFormat="1" ht="12.75" x14ac:dyDescent="0.2">
      <c r="A111" s="266" t="s">
        <v>781</v>
      </c>
      <c r="B111" s="265" t="s">
        <v>509</v>
      </c>
      <c r="C111" s="264" t="s">
        <v>510</v>
      </c>
      <c r="D111" s="263" t="s">
        <v>194</v>
      </c>
      <c r="E111" s="262">
        <v>0.176616</v>
      </c>
      <c r="F111" s="261" t="s">
        <v>875</v>
      </c>
      <c r="G111" s="260" t="s">
        <v>1008</v>
      </c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>
        <f>[1]Source!P85</f>
        <v>659</v>
      </c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>
        <f>IF(E107&gt;0,ROUND([1]Source!P85/E107,2),0)</f>
        <v>73.88</v>
      </c>
      <c r="DI111" s="23"/>
      <c r="DJ111" s="23"/>
      <c r="DK111" s="252" t="str">
        <f>F111</f>
        <v>Материал</v>
      </c>
      <c r="DL111" s="23">
        <f>[1]Source!P85</f>
        <v>659</v>
      </c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  <c r="HO111" s="23"/>
      <c r="HP111" s="23"/>
      <c r="HQ111" s="23"/>
      <c r="HR111" s="23"/>
      <c r="HS111" s="23"/>
      <c r="HT111" s="23"/>
      <c r="HU111" s="23"/>
      <c r="HV111" s="23"/>
      <c r="HW111" s="23"/>
      <c r="HX111" s="23"/>
      <c r="HY111" s="23"/>
      <c r="HZ111" s="23"/>
      <c r="IA111" s="23"/>
      <c r="IB111" s="23"/>
      <c r="IC111" s="23"/>
      <c r="ID111" s="23"/>
      <c r="IE111" s="23"/>
      <c r="IF111" s="23"/>
      <c r="IG111" s="23"/>
      <c r="IH111" s="23"/>
      <c r="II111" s="23"/>
      <c r="IJ111" s="23"/>
      <c r="IK111" s="23"/>
      <c r="IL111" s="23"/>
      <c r="IM111" s="23"/>
      <c r="IN111" s="23"/>
      <c r="IO111" s="23"/>
      <c r="IP111" s="23"/>
      <c r="IQ111" s="23"/>
      <c r="IR111" s="23"/>
      <c r="IS111" s="23"/>
      <c r="IT111" s="23"/>
    </row>
    <row r="112" spans="1:254" customFormat="1" ht="13.5" thickBot="1" x14ac:dyDescent="0.25">
      <c r="A112" s="259" t="s">
        <v>780</v>
      </c>
      <c r="B112" s="258" t="s">
        <v>599</v>
      </c>
      <c r="C112" s="257" t="s">
        <v>598</v>
      </c>
      <c r="D112" s="256" t="s">
        <v>494</v>
      </c>
      <c r="E112" s="255">
        <v>892</v>
      </c>
      <c r="F112" s="254" t="s">
        <v>875</v>
      </c>
      <c r="G112" s="253" t="s">
        <v>1008</v>
      </c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>
        <f>[1]Source!P87</f>
        <v>140737</v>
      </c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>
        <f>IF(E107&gt;0,ROUND([1]Source!P87/E107,2),0)</f>
        <v>15777.69</v>
      </c>
      <c r="DI112" s="23"/>
      <c r="DJ112" s="23"/>
      <c r="DK112" s="252" t="str">
        <f>F112</f>
        <v>Материал</v>
      </c>
      <c r="DL112" s="23">
        <f>[1]Source!P87</f>
        <v>140737</v>
      </c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  <c r="FF112" s="23"/>
      <c r="FG112" s="23"/>
      <c r="FH112" s="23"/>
      <c r="FI112" s="23"/>
      <c r="FJ112" s="23"/>
      <c r="FK112" s="23"/>
      <c r="FL112" s="23"/>
      <c r="FM112" s="23"/>
      <c r="FN112" s="23"/>
      <c r="FO112" s="23"/>
      <c r="FP112" s="23"/>
      <c r="FQ112" s="23"/>
      <c r="FR112" s="23"/>
      <c r="FS112" s="23"/>
      <c r="FT112" s="23"/>
      <c r="FU112" s="23"/>
      <c r="FV112" s="23"/>
      <c r="FW112" s="23"/>
      <c r="FX112" s="23"/>
      <c r="FY112" s="23"/>
      <c r="FZ112" s="23"/>
      <c r="GA112" s="23"/>
      <c r="GB112" s="23"/>
      <c r="GC112" s="23"/>
      <c r="GD112" s="23"/>
      <c r="GE112" s="23"/>
      <c r="GF112" s="23"/>
      <c r="GG112" s="23"/>
      <c r="GH112" s="23"/>
      <c r="GI112" s="23"/>
      <c r="GJ112" s="23"/>
      <c r="GK112" s="23"/>
      <c r="GL112" s="23"/>
      <c r="GM112" s="23"/>
      <c r="GN112" s="23"/>
      <c r="GO112" s="23"/>
      <c r="GP112" s="23"/>
      <c r="GQ112" s="23"/>
      <c r="GR112" s="23"/>
      <c r="GS112" s="23"/>
      <c r="GT112" s="23"/>
      <c r="GU112" s="23"/>
      <c r="GV112" s="23"/>
      <c r="GW112" s="23"/>
      <c r="GX112" s="23"/>
      <c r="GY112" s="23"/>
      <c r="GZ112" s="23"/>
      <c r="HA112" s="23"/>
      <c r="HB112" s="23"/>
      <c r="HC112" s="23"/>
      <c r="HD112" s="23"/>
      <c r="HE112" s="23"/>
      <c r="HF112" s="23"/>
      <c r="HG112" s="23"/>
      <c r="HH112" s="23"/>
      <c r="HI112" s="23"/>
      <c r="HJ112" s="23"/>
      <c r="HK112" s="23"/>
      <c r="HL112" s="23"/>
      <c r="HM112" s="23"/>
      <c r="HN112" s="23"/>
      <c r="HO112" s="23"/>
      <c r="HP112" s="23"/>
      <c r="HQ112" s="23"/>
      <c r="HR112" s="23"/>
      <c r="HS112" s="23"/>
      <c r="HT112" s="23"/>
      <c r="HU112" s="23"/>
      <c r="HV112" s="23"/>
      <c r="HW112" s="23"/>
      <c r="HX112" s="23"/>
      <c r="HY112" s="23"/>
      <c r="HZ112" s="23"/>
      <c r="IA112" s="23"/>
      <c r="IB112" s="23"/>
      <c r="IC112" s="23"/>
      <c r="ID112" s="23"/>
      <c r="IE112" s="23"/>
      <c r="IF112" s="23"/>
      <c r="IG112" s="23"/>
      <c r="IH112" s="23"/>
      <c r="II112" s="23"/>
      <c r="IJ112" s="23"/>
      <c r="IK112" s="23"/>
      <c r="IL112" s="23"/>
      <c r="IM112" s="23"/>
      <c r="IN112" s="23"/>
      <c r="IO112" s="23"/>
      <c r="IP112" s="23"/>
      <c r="IQ112" s="23"/>
      <c r="IR112" s="23"/>
      <c r="IS112" s="23"/>
      <c r="IT112" s="23"/>
    </row>
    <row r="113" spans="1:254" customFormat="1" ht="12.75" x14ac:dyDescent="0.2">
      <c r="A113" s="49"/>
      <c r="B113" s="49"/>
      <c r="C113" s="49"/>
      <c r="D113" s="49"/>
      <c r="E113" s="49"/>
      <c r="F113" s="49"/>
      <c r="G113" s="49"/>
    </row>
    <row r="114" spans="1:254" customFormat="1" ht="37.5" customHeight="1" thickBot="1" x14ac:dyDescent="0.25">
      <c r="A114" s="413" t="s">
        <v>536</v>
      </c>
      <c r="B114" s="413"/>
      <c r="C114" s="414" t="s">
        <v>779</v>
      </c>
      <c r="D114" s="414"/>
      <c r="E114" s="414"/>
      <c r="F114" s="414"/>
      <c r="G114" s="414"/>
      <c r="BW114" s="244" t="str">
        <f>C114</f>
        <v xml:space="preserve"> тип 3 Тротуар с укреплением для пожарной машины пешеходная зона шир. 3,8м. Тротуарная плитка Steinrus, Парк Плэйс Color mix Актау бассировка, 80мм S=35,5 м2</v>
      </c>
      <c r="IT114" s="23"/>
    </row>
    <row r="115" spans="1:254" customFormat="1" ht="56.25" x14ac:dyDescent="0.2">
      <c r="A115" s="52">
        <v>12</v>
      </c>
      <c r="B115" s="60" t="s">
        <v>445</v>
      </c>
      <c r="C115" s="53" t="s">
        <v>778</v>
      </c>
      <c r="D115" s="54" t="s">
        <v>446</v>
      </c>
      <c r="E115" s="55">
        <v>6.0350000000000001E-2</v>
      </c>
      <c r="F115" s="242"/>
      <c r="G115" s="59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  <c r="GY115" s="23"/>
      <c r="GZ115" s="23"/>
      <c r="HA115" s="23"/>
      <c r="HB115" s="23"/>
      <c r="HC115" s="23"/>
      <c r="HD115" s="23"/>
      <c r="HE115" s="23"/>
      <c r="HF115" s="23"/>
      <c r="HG115" s="23"/>
      <c r="HH115" s="23"/>
      <c r="HI115" s="23"/>
      <c r="HJ115" s="23"/>
      <c r="HK115" s="23"/>
      <c r="HL115" s="23"/>
      <c r="HM115" s="23"/>
      <c r="HN115" s="23"/>
      <c r="HO115" s="23"/>
      <c r="HP115" s="23"/>
      <c r="HQ115" s="23"/>
      <c r="HR115" s="23"/>
      <c r="HS115" s="23"/>
      <c r="HT115" s="23"/>
      <c r="HU115" s="23"/>
      <c r="HV115" s="23"/>
      <c r="HW115" s="23"/>
      <c r="HX115" s="23"/>
      <c r="HY115" s="23"/>
      <c r="HZ115" s="23"/>
      <c r="IA115" s="23"/>
      <c r="IB115" s="23"/>
      <c r="IC115" s="23"/>
      <c r="ID115" s="23"/>
      <c r="IE115" s="23"/>
      <c r="IF115" s="23"/>
      <c r="IG115" s="23"/>
      <c r="IH115" s="23"/>
      <c r="II115" s="23"/>
      <c r="IJ115" s="23"/>
      <c r="IK115" s="23"/>
      <c r="IL115" s="23"/>
      <c r="IM115" s="23"/>
      <c r="IN115" s="23"/>
      <c r="IO115" s="23"/>
      <c r="IP115" s="23"/>
      <c r="IQ115" s="23"/>
      <c r="IR115" s="23"/>
      <c r="IS115" s="23"/>
      <c r="IT115" s="23"/>
    </row>
    <row r="116" spans="1:254" customFormat="1" ht="24" x14ac:dyDescent="0.2">
      <c r="A116" s="266" t="s">
        <v>569</v>
      </c>
      <c r="B116" s="265" t="s">
        <v>594</v>
      </c>
      <c r="C116" s="264" t="s">
        <v>593</v>
      </c>
      <c r="D116" s="263" t="s">
        <v>194</v>
      </c>
      <c r="E116" s="262">
        <v>6.6384999999999996</v>
      </c>
      <c r="F116" s="261" t="s">
        <v>875</v>
      </c>
      <c r="G116" s="260" t="s">
        <v>1008</v>
      </c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>
        <f>[1]Source!P132</f>
        <v>5934</v>
      </c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>
        <f>IF(E115&gt;0,ROUND([1]Source!P132/E115,2),0)</f>
        <v>98326.43</v>
      </c>
      <c r="DI116" s="23"/>
      <c r="DJ116" s="23"/>
      <c r="DK116" s="252" t="str">
        <f>F116</f>
        <v>Материал</v>
      </c>
      <c r="DL116" s="23">
        <f>[1]Source!P132</f>
        <v>5934</v>
      </c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3"/>
      <c r="FB116" s="23"/>
      <c r="FC116" s="23"/>
      <c r="FD116" s="23"/>
      <c r="FE116" s="23"/>
      <c r="FF116" s="23"/>
      <c r="FG116" s="23"/>
      <c r="FH116" s="23"/>
      <c r="FI116" s="23"/>
      <c r="FJ116" s="23"/>
      <c r="FK116" s="23"/>
      <c r="FL116" s="23"/>
      <c r="FM116" s="23"/>
      <c r="FN116" s="23"/>
      <c r="FO116" s="23"/>
      <c r="FP116" s="23"/>
      <c r="FQ116" s="23"/>
      <c r="FR116" s="23"/>
      <c r="FS116" s="23"/>
      <c r="FT116" s="23"/>
      <c r="FU116" s="23"/>
      <c r="FV116" s="23"/>
      <c r="FW116" s="23"/>
      <c r="FX116" s="23"/>
      <c r="FY116" s="23"/>
      <c r="FZ116" s="23"/>
      <c r="GA116" s="23"/>
      <c r="GB116" s="23"/>
      <c r="GC116" s="23"/>
      <c r="GD116" s="23"/>
      <c r="GE116" s="23"/>
      <c r="GF116" s="23"/>
      <c r="GG116" s="23"/>
      <c r="GH116" s="23"/>
      <c r="GI116" s="23"/>
      <c r="GJ116" s="23"/>
      <c r="GK116" s="23"/>
      <c r="GL116" s="23"/>
      <c r="GM116" s="23"/>
      <c r="GN116" s="23"/>
      <c r="GO116" s="23"/>
      <c r="GP116" s="23"/>
      <c r="GQ116" s="23"/>
      <c r="GR116" s="23"/>
      <c r="GS116" s="23"/>
      <c r="GT116" s="23"/>
      <c r="GU116" s="23"/>
      <c r="GV116" s="23"/>
      <c r="GW116" s="23"/>
      <c r="GX116" s="23"/>
      <c r="GY116" s="23"/>
      <c r="GZ116" s="23"/>
      <c r="HA116" s="23"/>
      <c r="HB116" s="23"/>
      <c r="HC116" s="23"/>
      <c r="HD116" s="23"/>
      <c r="HE116" s="23"/>
      <c r="HF116" s="23"/>
      <c r="HG116" s="23"/>
      <c r="HH116" s="23"/>
      <c r="HI116" s="23"/>
      <c r="HJ116" s="23"/>
      <c r="HK116" s="23"/>
      <c r="HL116" s="23"/>
      <c r="HM116" s="23"/>
      <c r="HN116" s="23"/>
      <c r="HO116" s="23"/>
      <c r="HP116" s="23"/>
      <c r="HQ116" s="23"/>
      <c r="HR116" s="23"/>
      <c r="HS116" s="23"/>
      <c r="HT116" s="23"/>
      <c r="HU116" s="23"/>
      <c r="HV116" s="23"/>
      <c r="HW116" s="23"/>
      <c r="HX116" s="23"/>
      <c r="HY116" s="23"/>
      <c r="HZ116" s="23"/>
      <c r="IA116" s="23"/>
      <c r="IB116" s="23"/>
      <c r="IC116" s="23"/>
      <c r="ID116" s="23"/>
      <c r="IE116" s="23"/>
      <c r="IF116" s="23"/>
      <c r="IG116" s="23"/>
      <c r="IH116" s="23"/>
      <c r="II116" s="23"/>
      <c r="IJ116" s="23"/>
      <c r="IK116" s="23"/>
      <c r="IL116" s="23"/>
      <c r="IM116" s="23"/>
      <c r="IN116" s="23"/>
      <c r="IO116" s="23"/>
      <c r="IP116" s="23"/>
      <c r="IQ116" s="23"/>
      <c r="IR116" s="23"/>
      <c r="IS116" s="23"/>
      <c r="IT116" s="23"/>
    </row>
    <row r="117" spans="1:254" customFormat="1" ht="12.75" x14ac:dyDescent="0.2">
      <c r="A117" s="259" t="s">
        <v>567</v>
      </c>
      <c r="B117" s="258" t="s">
        <v>434</v>
      </c>
      <c r="C117" s="257" t="s">
        <v>435</v>
      </c>
      <c r="D117" s="256" t="s">
        <v>194</v>
      </c>
      <c r="E117" s="255">
        <v>0.30175000000000002</v>
      </c>
      <c r="F117" s="254" t="s">
        <v>875</v>
      </c>
      <c r="G117" s="253" t="s">
        <v>1008</v>
      </c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>
        <f>[1]Source!P134</f>
        <v>6</v>
      </c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>
        <f>IF(E115&gt;0,ROUND([1]Source!P134/E115,2),0)</f>
        <v>99.42</v>
      </c>
      <c r="DI117" s="23"/>
      <c r="DJ117" s="23"/>
      <c r="DK117" s="252" t="str">
        <f>F117</f>
        <v>Материал</v>
      </c>
      <c r="DL117" s="23">
        <f>[1]Source!P134</f>
        <v>6</v>
      </c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  <c r="HO117" s="23"/>
      <c r="HP117" s="23"/>
      <c r="HQ117" s="23"/>
      <c r="HR117" s="23"/>
      <c r="HS117" s="23"/>
      <c r="HT117" s="23"/>
      <c r="HU117" s="23"/>
      <c r="HV117" s="23"/>
      <c r="HW117" s="23"/>
      <c r="HX117" s="23"/>
      <c r="HY117" s="23"/>
      <c r="HZ117" s="23"/>
      <c r="IA117" s="23"/>
      <c r="IB117" s="23"/>
      <c r="IC117" s="23"/>
      <c r="ID117" s="23"/>
      <c r="IE117" s="23"/>
      <c r="IF117" s="23"/>
      <c r="IG117" s="23"/>
      <c r="IH117" s="23"/>
      <c r="II117" s="23"/>
      <c r="IJ117" s="23"/>
      <c r="IK117" s="23"/>
      <c r="IL117" s="23"/>
      <c r="IM117" s="23"/>
      <c r="IN117" s="23"/>
      <c r="IO117" s="23"/>
      <c r="IP117" s="23"/>
      <c r="IQ117" s="23"/>
      <c r="IR117" s="23"/>
      <c r="IS117" s="23"/>
      <c r="IT117" s="23"/>
    </row>
    <row r="118" spans="1:254" customFormat="1" ht="33.75" x14ac:dyDescent="0.2">
      <c r="A118" s="101">
        <v>13</v>
      </c>
      <c r="B118" s="109" t="s">
        <v>465</v>
      </c>
      <c r="C118" s="102" t="s">
        <v>768</v>
      </c>
      <c r="D118" s="103" t="s">
        <v>466</v>
      </c>
      <c r="E118" s="104">
        <v>0.35499999999999998</v>
      </c>
      <c r="F118" s="243"/>
      <c r="G118" s="108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  <c r="HO118" s="23"/>
      <c r="HP118" s="23"/>
      <c r="HQ118" s="23"/>
      <c r="HR118" s="23"/>
      <c r="HS118" s="23"/>
      <c r="HT118" s="23"/>
      <c r="HU118" s="23"/>
      <c r="HV118" s="23"/>
      <c r="HW118" s="23"/>
      <c r="HX118" s="23"/>
      <c r="HY118" s="23"/>
      <c r="HZ118" s="23"/>
      <c r="IA118" s="23"/>
      <c r="IB118" s="23"/>
      <c r="IC118" s="23"/>
      <c r="ID118" s="23"/>
      <c r="IE118" s="23"/>
      <c r="IF118" s="23"/>
      <c r="IG118" s="23"/>
      <c r="IH118" s="23"/>
      <c r="II118" s="23"/>
      <c r="IJ118" s="23"/>
      <c r="IK118" s="23"/>
      <c r="IL118" s="23"/>
      <c r="IM118" s="23"/>
      <c r="IN118" s="23"/>
      <c r="IO118" s="23"/>
      <c r="IP118" s="23"/>
      <c r="IQ118" s="23"/>
      <c r="IR118" s="23"/>
      <c r="IS118" s="23"/>
      <c r="IT118" s="23"/>
    </row>
    <row r="119" spans="1:254" customFormat="1" ht="24" x14ac:dyDescent="0.2">
      <c r="A119" s="266" t="s">
        <v>566</v>
      </c>
      <c r="B119" s="265" t="s">
        <v>731</v>
      </c>
      <c r="C119" s="264" t="s">
        <v>730</v>
      </c>
      <c r="D119" s="263" t="s">
        <v>194</v>
      </c>
      <c r="E119" s="262">
        <v>6.1769999999999996</v>
      </c>
      <c r="F119" s="261" t="s">
        <v>875</v>
      </c>
      <c r="G119" s="260" t="s">
        <v>876</v>
      </c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>
        <f>[1]Source!P138</f>
        <v>11498</v>
      </c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>
        <f>IF(E118&gt;0,ROUND([1]Source!P138/E118,2),0)</f>
        <v>32388.73</v>
      </c>
      <c r="DI119" s="23"/>
      <c r="DJ119" s="23"/>
      <c r="DK119" s="252" t="str">
        <f>F119</f>
        <v>Материал</v>
      </c>
      <c r="DL119" s="23">
        <f>[1]Source!P138</f>
        <v>11498</v>
      </c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  <c r="HO119" s="23"/>
      <c r="HP119" s="23"/>
      <c r="HQ119" s="23"/>
      <c r="HR119" s="23"/>
      <c r="HS119" s="23"/>
      <c r="HT119" s="23"/>
      <c r="HU119" s="23"/>
      <c r="HV119" s="23"/>
      <c r="HW119" s="23"/>
      <c r="HX119" s="23"/>
      <c r="HY119" s="23"/>
      <c r="HZ119" s="23"/>
      <c r="IA119" s="23"/>
      <c r="IB119" s="23"/>
      <c r="IC119" s="23"/>
      <c r="ID119" s="23"/>
      <c r="IE119" s="23"/>
      <c r="IF119" s="23"/>
      <c r="IG119" s="23"/>
      <c r="IH119" s="23"/>
      <c r="II119" s="23"/>
      <c r="IJ119" s="23"/>
      <c r="IK119" s="23"/>
      <c r="IL119" s="23"/>
      <c r="IM119" s="23"/>
      <c r="IN119" s="23"/>
      <c r="IO119" s="23"/>
      <c r="IP119" s="23"/>
      <c r="IQ119" s="23"/>
      <c r="IR119" s="23"/>
      <c r="IS119" s="23"/>
      <c r="IT119" s="23"/>
    </row>
    <row r="120" spans="1:254" customFormat="1" ht="12.75" x14ac:dyDescent="0.2">
      <c r="A120" s="259" t="s">
        <v>565</v>
      </c>
      <c r="B120" s="258" t="s">
        <v>434</v>
      </c>
      <c r="C120" s="257" t="s">
        <v>435</v>
      </c>
      <c r="D120" s="256" t="s">
        <v>194</v>
      </c>
      <c r="E120" s="255">
        <v>0.71</v>
      </c>
      <c r="F120" s="254" t="s">
        <v>875</v>
      </c>
      <c r="G120" s="253" t="s">
        <v>1008</v>
      </c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>
        <f>[1]Source!P140</f>
        <v>15</v>
      </c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>
        <f>IF(E118&gt;0,ROUND([1]Source!P140/E118,2),0)</f>
        <v>42.25</v>
      </c>
      <c r="DI120" s="23"/>
      <c r="DJ120" s="23"/>
      <c r="DK120" s="252" t="str">
        <f>F120</f>
        <v>Материал</v>
      </c>
      <c r="DL120" s="23">
        <f>[1]Source!P140</f>
        <v>15</v>
      </c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  <c r="HO120" s="23"/>
      <c r="HP120" s="23"/>
      <c r="HQ120" s="23"/>
      <c r="HR120" s="23"/>
      <c r="HS120" s="23"/>
      <c r="HT120" s="23"/>
      <c r="HU120" s="23"/>
      <c r="HV120" s="23"/>
      <c r="HW120" s="23"/>
      <c r="HX120" s="23"/>
      <c r="HY120" s="23"/>
      <c r="HZ120" s="23"/>
      <c r="IA120" s="23"/>
      <c r="IB120" s="23"/>
      <c r="IC120" s="23"/>
      <c r="ID120" s="23"/>
      <c r="IE120" s="23"/>
      <c r="IF120" s="23"/>
      <c r="IG120" s="23"/>
      <c r="IH120" s="23"/>
      <c r="II120" s="23"/>
      <c r="IJ120" s="23"/>
      <c r="IK120" s="23"/>
      <c r="IL120" s="23"/>
      <c r="IM120" s="23"/>
      <c r="IN120" s="23"/>
      <c r="IO120" s="23"/>
      <c r="IP120" s="23"/>
      <c r="IQ120" s="23"/>
      <c r="IR120" s="23"/>
      <c r="IS120" s="23"/>
      <c r="IT120" s="23"/>
    </row>
    <row r="121" spans="1:254" customFormat="1" ht="33.75" x14ac:dyDescent="0.2">
      <c r="A121" s="101">
        <v>14</v>
      </c>
      <c r="B121" s="109" t="s">
        <v>467</v>
      </c>
      <c r="C121" s="102" t="s">
        <v>468</v>
      </c>
      <c r="D121" s="103" t="s">
        <v>466</v>
      </c>
      <c r="E121" s="104">
        <v>0.35499999999999998</v>
      </c>
      <c r="F121" s="243"/>
      <c r="G121" s="108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  <c r="HO121" s="23"/>
      <c r="HP121" s="23"/>
      <c r="HQ121" s="23"/>
      <c r="HR121" s="23"/>
      <c r="HS121" s="23"/>
      <c r="HT121" s="23"/>
      <c r="HU121" s="23"/>
      <c r="HV121" s="23"/>
      <c r="HW121" s="23"/>
      <c r="HX121" s="23"/>
      <c r="HY121" s="23"/>
      <c r="HZ121" s="23"/>
      <c r="IA121" s="23"/>
      <c r="IB121" s="23"/>
      <c r="IC121" s="23"/>
      <c r="ID121" s="23"/>
      <c r="IE121" s="23"/>
      <c r="IF121" s="23"/>
      <c r="IG121" s="23"/>
      <c r="IH121" s="23"/>
      <c r="II121" s="23"/>
      <c r="IJ121" s="23"/>
      <c r="IK121" s="23"/>
      <c r="IL121" s="23"/>
      <c r="IM121" s="23"/>
      <c r="IN121" s="23"/>
      <c r="IO121" s="23"/>
      <c r="IP121" s="23"/>
      <c r="IQ121" s="23"/>
      <c r="IR121" s="23"/>
      <c r="IS121" s="23"/>
      <c r="IT121" s="23"/>
    </row>
    <row r="122" spans="1:254" customFormat="1" ht="24" x14ac:dyDescent="0.2">
      <c r="A122" s="259" t="s">
        <v>777</v>
      </c>
      <c r="B122" s="258" t="s">
        <v>731</v>
      </c>
      <c r="C122" s="257" t="s">
        <v>730</v>
      </c>
      <c r="D122" s="256" t="s">
        <v>194</v>
      </c>
      <c r="E122" s="255">
        <v>1.5974999999999999</v>
      </c>
      <c r="F122" s="254" t="s">
        <v>875</v>
      </c>
      <c r="G122" s="260" t="s">
        <v>876</v>
      </c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>
        <f>[1]Source!P144</f>
        <v>2974</v>
      </c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>
        <f>IF(E121&gt;0,ROUND([1]Source!P144/E121,2),0)</f>
        <v>8377.4599999999991</v>
      </c>
      <c r="DI122" s="23"/>
      <c r="DJ122" s="23"/>
      <c r="DK122" s="252" t="str">
        <f>F122</f>
        <v>Материал</v>
      </c>
      <c r="DL122" s="23">
        <f>[1]Source!P144</f>
        <v>2974</v>
      </c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  <c r="FC122" s="23"/>
      <c r="FD122" s="23"/>
      <c r="FE122" s="23"/>
      <c r="FF122" s="23"/>
      <c r="FG122" s="23"/>
      <c r="FH122" s="23"/>
      <c r="FI122" s="23"/>
      <c r="FJ122" s="23"/>
      <c r="FK122" s="23"/>
      <c r="FL122" s="23"/>
      <c r="FM122" s="23"/>
      <c r="FN122" s="23"/>
      <c r="FO122" s="23"/>
      <c r="FP122" s="23"/>
      <c r="FQ122" s="23"/>
      <c r="FR122" s="23"/>
      <c r="FS122" s="23"/>
      <c r="FT122" s="23"/>
      <c r="FU122" s="23"/>
      <c r="FV122" s="23"/>
      <c r="FW122" s="23"/>
      <c r="FX122" s="23"/>
      <c r="FY122" s="23"/>
      <c r="FZ122" s="23"/>
      <c r="GA122" s="23"/>
      <c r="GB122" s="23"/>
      <c r="GC122" s="23"/>
      <c r="GD122" s="23"/>
      <c r="GE122" s="23"/>
      <c r="GF122" s="23"/>
      <c r="GG122" s="23"/>
      <c r="GH122" s="23"/>
      <c r="GI122" s="23"/>
      <c r="GJ122" s="23"/>
      <c r="GK122" s="23"/>
      <c r="GL122" s="23"/>
      <c r="GM122" s="23"/>
      <c r="GN122" s="23"/>
      <c r="GO122" s="23"/>
      <c r="GP122" s="23"/>
      <c r="GQ122" s="23"/>
      <c r="GR122" s="23"/>
      <c r="GS122" s="23"/>
      <c r="GT122" s="23"/>
      <c r="GU122" s="23"/>
      <c r="GV122" s="23"/>
      <c r="GW122" s="23"/>
      <c r="GX122" s="23"/>
      <c r="GY122" s="23"/>
      <c r="GZ122" s="23"/>
      <c r="HA122" s="23"/>
      <c r="HB122" s="23"/>
      <c r="HC122" s="23"/>
      <c r="HD122" s="23"/>
      <c r="HE122" s="23"/>
      <c r="HF122" s="23"/>
      <c r="HG122" s="23"/>
      <c r="HH122" s="23"/>
      <c r="HI122" s="23"/>
      <c r="HJ122" s="23"/>
      <c r="HK122" s="23"/>
      <c r="HL122" s="23"/>
      <c r="HM122" s="23"/>
      <c r="HN122" s="23"/>
      <c r="HO122" s="23"/>
      <c r="HP122" s="23"/>
      <c r="HQ122" s="23"/>
      <c r="HR122" s="23"/>
      <c r="HS122" s="23"/>
      <c r="HT122" s="23"/>
      <c r="HU122" s="23"/>
      <c r="HV122" s="23"/>
      <c r="HW122" s="23"/>
      <c r="HX122" s="23"/>
      <c r="HY122" s="23"/>
      <c r="HZ122" s="23"/>
      <c r="IA122" s="23"/>
      <c r="IB122" s="23"/>
      <c r="IC122" s="23"/>
      <c r="ID122" s="23"/>
      <c r="IE122" s="23"/>
      <c r="IF122" s="23"/>
      <c r="IG122" s="23"/>
      <c r="IH122" s="23"/>
      <c r="II122" s="23"/>
      <c r="IJ122" s="23"/>
      <c r="IK122" s="23"/>
      <c r="IL122" s="23"/>
      <c r="IM122" s="23"/>
      <c r="IN122" s="23"/>
      <c r="IO122" s="23"/>
      <c r="IP122" s="23"/>
      <c r="IQ122" s="23"/>
      <c r="IR122" s="23"/>
      <c r="IS122" s="23"/>
      <c r="IT122" s="23"/>
    </row>
    <row r="123" spans="1:254" customFormat="1" ht="56.25" x14ac:dyDescent="0.2">
      <c r="A123" s="101">
        <v>15</v>
      </c>
      <c r="B123" s="109" t="s">
        <v>445</v>
      </c>
      <c r="C123" s="102" t="s">
        <v>776</v>
      </c>
      <c r="D123" s="103" t="s">
        <v>446</v>
      </c>
      <c r="E123" s="104">
        <v>1.7749999999999998E-2</v>
      </c>
      <c r="F123" s="243"/>
      <c r="G123" s="108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  <c r="HO123" s="23"/>
      <c r="HP123" s="23"/>
      <c r="HQ123" s="23"/>
      <c r="HR123" s="23"/>
      <c r="HS123" s="23"/>
      <c r="HT123" s="23"/>
      <c r="HU123" s="23"/>
      <c r="HV123" s="23"/>
      <c r="HW123" s="23"/>
      <c r="HX123" s="23"/>
      <c r="HY123" s="23"/>
      <c r="HZ123" s="23"/>
      <c r="IA123" s="23"/>
      <c r="IB123" s="23"/>
      <c r="IC123" s="23"/>
      <c r="ID123" s="23"/>
      <c r="IE123" s="23"/>
      <c r="IF123" s="23"/>
      <c r="IG123" s="23"/>
      <c r="IH123" s="23"/>
      <c r="II123" s="23"/>
      <c r="IJ123" s="23"/>
      <c r="IK123" s="23"/>
      <c r="IL123" s="23"/>
      <c r="IM123" s="23"/>
      <c r="IN123" s="23"/>
      <c r="IO123" s="23"/>
      <c r="IP123" s="23"/>
      <c r="IQ123" s="23"/>
      <c r="IR123" s="23"/>
      <c r="IS123" s="23"/>
      <c r="IT123" s="23"/>
    </row>
    <row r="124" spans="1:254" customFormat="1" ht="24" x14ac:dyDescent="0.2">
      <c r="A124" s="266" t="s">
        <v>560</v>
      </c>
      <c r="B124" s="265" t="s">
        <v>594</v>
      </c>
      <c r="C124" s="264" t="s">
        <v>593</v>
      </c>
      <c r="D124" s="263" t="s">
        <v>194</v>
      </c>
      <c r="E124" s="262">
        <v>1.9524999999999999</v>
      </c>
      <c r="F124" s="261" t="s">
        <v>875</v>
      </c>
      <c r="G124" s="260" t="s">
        <v>1008</v>
      </c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>
        <f>[1]Source!P148</f>
        <v>1745</v>
      </c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>
        <f>IF(E123&gt;0,ROUND([1]Source!P148/E123,2),0)</f>
        <v>98309.86</v>
      </c>
      <c r="DI124" s="23"/>
      <c r="DJ124" s="23"/>
      <c r="DK124" s="252" t="str">
        <f>F124</f>
        <v>Материал</v>
      </c>
      <c r="DL124" s="23">
        <f>[1]Source!P148</f>
        <v>1745</v>
      </c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/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  <c r="GY124" s="23"/>
      <c r="GZ124" s="23"/>
      <c r="HA124" s="23"/>
      <c r="HB124" s="23"/>
      <c r="HC124" s="23"/>
      <c r="HD124" s="23"/>
      <c r="HE124" s="23"/>
      <c r="HF124" s="23"/>
      <c r="HG124" s="23"/>
      <c r="HH124" s="23"/>
      <c r="HI124" s="23"/>
      <c r="HJ124" s="23"/>
      <c r="HK124" s="23"/>
      <c r="HL124" s="23"/>
      <c r="HM124" s="23"/>
      <c r="HN124" s="23"/>
      <c r="HO124" s="23"/>
      <c r="HP124" s="23"/>
      <c r="HQ124" s="23"/>
      <c r="HR124" s="23"/>
      <c r="HS124" s="23"/>
      <c r="HT124" s="23"/>
      <c r="HU124" s="23"/>
      <c r="HV124" s="23"/>
      <c r="HW124" s="23"/>
      <c r="HX124" s="23"/>
      <c r="HY124" s="23"/>
      <c r="HZ124" s="23"/>
      <c r="IA124" s="23"/>
      <c r="IB124" s="23"/>
      <c r="IC124" s="23"/>
      <c r="ID124" s="23"/>
      <c r="IE124" s="23"/>
      <c r="IF124" s="23"/>
      <c r="IG124" s="23"/>
      <c r="IH124" s="23"/>
      <c r="II124" s="23"/>
      <c r="IJ124" s="23"/>
      <c r="IK124" s="23"/>
      <c r="IL124" s="23"/>
      <c r="IM124" s="23"/>
      <c r="IN124" s="23"/>
      <c r="IO124" s="23"/>
      <c r="IP124" s="23"/>
      <c r="IQ124" s="23"/>
      <c r="IR124" s="23"/>
      <c r="IS124" s="23"/>
      <c r="IT124" s="23"/>
    </row>
    <row r="125" spans="1:254" customFormat="1" ht="12.75" x14ac:dyDescent="0.2">
      <c r="A125" s="259" t="s">
        <v>559</v>
      </c>
      <c r="B125" s="258" t="s">
        <v>434</v>
      </c>
      <c r="C125" s="257" t="s">
        <v>435</v>
      </c>
      <c r="D125" s="256" t="s">
        <v>194</v>
      </c>
      <c r="E125" s="255">
        <v>8.8749999999999996E-2</v>
      </c>
      <c r="F125" s="254" t="s">
        <v>875</v>
      </c>
      <c r="G125" s="253" t="s">
        <v>1008</v>
      </c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>
        <f>[1]Source!P150</f>
        <v>2</v>
      </c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>
        <f>IF(E123&gt;0,ROUND([1]Source!P150/E123,2),0)</f>
        <v>112.68</v>
      </c>
      <c r="DI125" s="23"/>
      <c r="DJ125" s="23"/>
      <c r="DK125" s="252" t="str">
        <f>F125</f>
        <v>Материал</v>
      </c>
      <c r="DL125" s="23">
        <f>[1]Source!P150</f>
        <v>2</v>
      </c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  <c r="HG125" s="23"/>
      <c r="HH125" s="23"/>
      <c r="HI125" s="23"/>
      <c r="HJ125" s="23"/>
      <c r="HK125" s="23"/>
      <c r="HL125" s="23"/>
      <c r="HM125" s="23"/>
      <c r="HN125" s="23"/>
      <c r="HO125" s="23"/>
      <c r="HP125" s="23"/>
      <c r="HQ125" s="23"/>
      <c r="HR125" s="23"/>
      <c r="HS125" s="23"/>
      <c r="HT125" s="23"/>
      <c r="HU125" s="23"/>
      <c r="HV125" s="23"/>
      <c r="HW125" s="23"/>
      <c r="HX125" s="23"/>
      <c r="HY125" s="23"/>
      <c r="HZ125" s="23"/>
      <c r="IA125" s="23"/>
      <c r="IB125" s="23"/>
      <c r="IC125" s="23"/>
      <c r="ID125" s="23"/>
      <c r="IE125" s="23"/>
      <c r="IF125" s="23"/>
      <c r="IG125" s="23"/>
      <c r="IH125" s="23"/>
      <c r="II125" s="23"/>
      <c r="IJ125" s="23"/>
      <c r="IK125" s="23"/>
      <c r="IL125" s="23"/>
      <c r="IM125" s="23"/>
      <c r="IN125" s="23"/>
      <c r="IO125" s="23"/>
      <c r="IP125" s="23"/>
      <c r="IQ125" s="23"/>
      <c r="IR125" s="23"/>
      <c r="IS125" s="23"/>
      <c r="IT125" s="23"/>
    </row>
    <row r="126" spans="1:254" customFormat="1" ht="24" x14ac:dyDescent="0.2">
      <c r="A126" s="101">
        <v>16</v>
      </c>
      <c r="B126" s="109" t="s">
        <v>469</v>
      </c>
      <c r="C126" s="102" t="s">
        <v>613</v>
      </c>
      <c r="D126" s="103" t="s">
        <v>470</v>
      </c>
      <c r="E126" s="104">
        <v>0.35499999999999998</v>
      </c>
      <c r="F126" s="243"/>
      <c r="G126" s="108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  <c r="GY126" s="23"/>
      <c r="GZ126" s="23"/>
      <c r="HA126" s="23"/>
      <c r="HB126" s="23"/>
      <c r="HC126" s="23"/>
      <c r="HD126" s="23"/>
      <c r="HE126" s="23"/>
      <c r="HF126" s="23"/>
      <c r="HG126" s="23"/>
      <c r="HH126" s="23"/>
      <c r="HI126" s="23"/>
      <c r="HJ126" s="23"/>
      <c r="HK126" s="23"/>
      <c r="HL126" s="23"/>
      <c r="HM126" s="23"/>
      <c r="HN126" s="23"/>
      <c r="HO126" s="23"/>
      <c r="HP126" s="23"/>
      <c r="HQ126" s="23"/>
      <c r="HR126" s="23"/>
      <c r="HS126" s="23"/>
      <c r="HT126" s="23"/>
      <c r="HU126" s="23"/>
      <c r="HV126" s="23"/>
      <c r="HW126" s="23"/>
      <c r="HX126" s="23"/>
      <c r="HY126" s="23"/>
      <c r="HZ126" s="23"/>
      <c r="IA126" s="23"/>
      <c r="IB126" s="23"/>
      <c r="IC126" s="23"/>
      <c r="ID126" s="23"/>
      <c r="IE126" s="23"/>
      <c r="IF126" s="23"/>
      <c r="IG126" s="23"/>
      <c r="IH126" s="23"/>
      <c r="II126" s="23"/>
      <c r="IJ126" s="23"/>
      <c r="IK126" s="23"/>
      <c r="IL126" s="23"/>
      <c r="IM126" s="23"/>
      <c r="IN126" s="23"/>
      <c r="IO126" s="23"/>
      <c r="IP126" s="23"/>
      <c r="IQ126" s="23"/>
      <c r="IR126" s="23"/>
      <c r="IS126" s="23"/>
      <c r="IT126" s="23"/>
    </row>
    <row r="127" spans="1:254" customFormat="1" ht="24" x14ac:dyDescent="0.2">
      <c r="A127" s="266" t="s">
        <v>557</v>
      </c>
      <c r="B127" s="265" t="s">
        <v>594</v>
      </c>
      <c r="C127" s="264" t="s">
        <v>593</v>
      </c>
      <c r="D127" s="263" t="s">
        <v>194</v>
      </c>
      <c r="E127" s="262">
        <v>1.7749999999999998E-2</v>
      </c>
      <c r="F127" s="261" t="s">
        <v>875</v>
      </c>
      <c r="G127" s="260" t="s">
        <v>1008</v>
      </c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>
        <f>[1]Source!P154</f>
        <v>16</v>
      </c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>
        <f>IF(E126&gt;0,ROUND([1]Source!P154/E126,2),0)</f>
        <v>45.07</v>
      </c>
      <c r="DI127" s="23"/>
      <c r="DJ127" s="23"/>
      <c r="DK127" s="252" t="str">
        <f>F127</f>
        <v>Материал</v>
      </c>
      <c r="DL127" s="23">
        <f>[1]Source!P154</f>
        <v>16</v>
      </c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  <c r="GY127" s="23"/>
      <c r="GZ127" s="23"/>
      <c r="HA127" s="23"/>
      <c r="HB127" s="23"/>
      <c r="HC127" s="23"/>
      <c r="HD127" s="23"/>
      <c r="HE127" s="23"/>
      <c r="HF127" s="23"/>
      <c r="HG127" s="23"/>
      <c r="HH127" s="23"/>
      <c r="HI127" s="23"/>
      <c r="HJ127" s="23"/>
      <c r="HK127" s="23"/>
      <c r="HL127" s="23"/>
      <c r="HM127" s="23"/>
      <c r="HN127" s="23"/>
      <c r="HO127" s="23"/>
      <c r="HP127" s="23"/>
      <c r="HQ127" s="23"/>
      <c r="HR127" s="23"/>
      <c r="HS127" s="23"/>
      <c r="HT127" s="23"/>
      <c r="HU127" s="23"/>
      <c r="HV127" s="23"/>
      <c r="HW127" s="23"/>
      <c r="HX127" s="23"/>
      <c r="HY127" s="23"/>
      <c r="HZ127" s="23"/>
      <c r="IA127" s="23"/>
      <c r="IB127" s="23"/>
      <c r="IC127" s="23"/>
      <c r="ID127" s="23"/>
      <c r="IE127" s="23"/>
      <c r="IF127" s="23"/>
      <c r="IG127" s="23"/>
      <c r="IH127" s="23"/>
      <c r="II127" s="23"/>
      <c r="IJ127" s="23"/>
      <c r="IK127" s="23"/>
      <c r="IL127" s="23"/>
      <c r="IM127" s="23"/>
      <c r="IN127" s="23"/>
      <c r="IO127" s="23"/>
      <c r="IP127" s="23"/>
      <c r="IQ127" s="23"/>
      <c r="IR127" s="23"/>
      <c r="IS127" s="23"/>
      <c r="IT127" s="23"/>
    </row>
    <row r="128" spans="1:254" s="271" customFormat="1" ht="24" x14ac:dyDescent="0.2">
      <c r="A128" s="316" t="s">
        <v>556</v>
      </c>
      <c r="B128" s="317" t="s">
        <v>626</v>
      </c>
      <c r="C128" s="318" t="s">
        <v>625</v>
      </c>
      <c r="D128" s="319" t="s">
        <v>433</v>
      </c>
      <c r="E128" s="320">
        <v>35.5</v>
      </c>
      <c r="F128" s="321" t="s">
        <v>877</v>
      </c>
      <c r="G128" s="322" t="s">
        <v>876</v>
      </c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>
        <f>[1]Source!P156</f>
        <v>37893</v>
      </c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>
        <f>IF(E126&gt;0,ROUND([1]Source!P156/E126,2),0)</f>
        <v>106740.85</v>
      </c>
      <c r="DI128" s="273"/>
      <c r="DJ128" s="273"/>
      <c r="DK128" s="323" t="str">
        <f>F128</f>
        <v xml:space="preserve">Материал </v>
      </c>
      <c r="DL128" s="273">
        <f>[1]Source!P156</f>
        <v>37893</v>
      </c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  <c r="EO128" s="273"/>
      <c r="EP128" s="273"/>
      <c r="EQ128" s="273"/>
      <c r="ER128" s="273"/>
      <c r="ES128" s="273"/>
      <c r="ET128" s="273"/>
      <c r="EU128" s="273"/>
      <c r="EV128" s="273"/>
      <c r="EW128" s="273"/>
      <c r="EX128" s="273"/>
      <c r="EY128" s="273"/>
      <c r="EZ128" s="273"/>
      <c r="FA128" s="273"/>
      <c r="FB128" s="273"/>
      <c r="FC128" s="273"/>
      <c r="FD128" s="273"/>
      <c r="FE128" s="273"/>
      <c r="FF128" s="273"/>
      <c r="FG128" s="273"/>
      <c r="FH128" s="273"/>
      <c r="FI128" s="273"/>
      <c r="FJ128" s="273"/>
      <c r="FK128" s="273"/>
      <c r="FL128" s="273"/>
      <c r="FM128" s="273"/>
      <c r="FN128" s="273"/>
      <c r="FO128" s="273"/>
      <c r="FP128" s="273"/>
      <c r="FQ128" s="273"/>
      <c r="FR128" s="273"/>
      <c r="FS128" s="273"/>
      <c r="FT128" s="273"/>
      <c r="FU128" s="273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3"/>
      <c r="GM128" s="273"/>
      <c r="GN128" s="273"/>
      <c r="GO128" s="273"/>
      <c r="GP128" s="273"/>
      <c r="GQ128" s="273"/>
      <c r="GR128" s="273"/>
      <c r="GS128" s="273"/>
      <c r="GT128" s="273"/>
      <c r="GU128" s="273"/>
      <c r="GV128" s="273"/>
      <c r="GW128" s="273"/>
      <c r="GX128" s="273"/>
      <c r="GY128" s="273"/>
      <c r="GZ128" s="273"/>
      <c r="HA128" s="273"/>
      <c r="HB128" s="273"/>
      <c r="HC128" s="273"/>
      <c r="HD128" s="273"/>
      <c r="HE128" s="273"/>
      <c r="HF128" s="273"/>
      <c r="HG128" s="273"/>
      <c r="HH128" s="273"/>
      <c r="HI128" s="273"/>
      <c r="HJ128" s="273"/>
      <c r="HK128" s="273"/>
      <c r="HL128" s="273"/>
      <c r="HM128" s="273"/>
      <c r="HN128" s="273"/>
      <c r="HO128" s="273"/>
      <c r="HP128" s="273"/>
      <c r="HQ128" s="273"/>
      <c r="HR128" s="273"/>
      <c r="HS128" s="273"/>
      <c r="HT128" s="273"/>
      <c r="HU128" s="273"/>
      <c r="HV128" s="273"/>
      <c r="HW128" s="273"/>
      <c r="HX128" s="273"/>
      <c r="HY128" s="273"/>
      <c r="HZ128" s="273"/>
      <c r="IA128" s="273"/>
      <c r="IB128" s="273"/>
      <c r="IC128" s="273"/>
      <c r="ID128" s="273"/>
      <c r="IE128" s="273"/>
      <c r="IF128" s="273"/>
      <c r="IG128" s="273"/>
      <c r="IH128" s="273"/>
      <c r="II128" s="273"/>
      <c r="IJ128" s="273"/>
      <c r="IK128" s="273"/>
      <c r="IL128" s="273"/>
      <c r="IM128" s="273"/>
      <c r="IN128" s="273"/>
      <c r="IO128" s="273"/>
      <c r="IP128" s="273"/>
      <c r="IQ128" s="273"/>
      <c r="IR128" s="273"/>
      <c r="IS128" s="273"/>
      <c r="IT128" s="273"/>
    </row>
    <row r="129" spans="1:254" customFormat="1" ht="24" x14ac:dyDescent="0.2">
      <c r="A129" s="101">
        <v>17</v>
      </c>
      <c r="B129" s="109" t="s">
        <v>471</v>
      </c>
      <c r="C129" s="102" t="s">
        <v>472</v>
      </c>
      <c r="D129" s="103" t="s">
        <v>473</v>
      </c>
      <c r="E129" s="104">
        <v>7.1</v>
      </c>
      <c r="F129" s="243"/>
      <c r="G129" s="108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  <c r="EJ129" s="23"/>
      <c r="EK129" s="23"/>
      <c r="EL129" s="23"/>
      <c r="EM129" s="23"/>
      <c r="EN129" s="23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3"/>
      <c r="FD129" s="23"/>
      <c r="FE129" s="23"/>
      <c r="FF129" s="23"/>
      <c r="FG129" s="23"/>
      <c r="FH129" s="23"/>
      <c r="FI129" s="23"/>
      <c r="FJ129" s="23"/>
      <c r="FK129" s="23"/>
      <c r="FL129" s="23"/>
      <c r="FM129" s="23"/>
      <c r="FN129" s="23"/>
      <c r="FO129" s="23"/>
      <c r="FP129" s="23"/>
      <c r="FQ129" s="23"/>
      <c r="FR129" s="23"/>
      <c r="FS129" s="23"/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  <c r="GD129" s="23"/>
      <c r="GE129" s="23"/>
      <c r="GF129" s="23"/>
      <c r="GG129" s="23"/>
      <c r="GH129" s="23"/>
      <c r="GI129" s="23"/>
      <c r="GJ129" s="23"/>
      <c r="GK129" s="23"/>
      <c r="GL129" s="23"/>
      <c r="GM129" s="23"/>
      <c r="GN129" s="23"/>
      <c r="GO129" s="23"/>
      <c r="GP129" s="23"/>
      <c r="GQ129" s="23"/>
      <c r="GR129" s="23"/>
      <c r="GS129" s="23"/>
      <c r="GT129" s="23"/>
      <c r="GU129" s="23"/>
      <c r="GV129" s="23"/>
      <c r="GW129" s="23"/>
      <c r="GX129" s="23"/>
      <c r="GY129" s="23"/>
      <c r="GZ129" s="23"/>
      <c r="HA129" s="23"/>
      <c r="HB129" s="23"/>
      <c r="HC129" s="23"/>
      <c r="HD129" s="23"/>
      <c r="HE129" s="23"/>
      <c r="HF129" s="23"/>
      <c r="HG129" s="23"/>
      <c r="HH129" s="23"/>
      <c r="HI129" s="23"/>
      <c r="HJ129" s="23"/>
      <c r="HK129" s="23"/>
      <c r="HL129" s="23"/>
      <c r="HM129" s="23"/>
      <c r="HN129" s="23"/>
      <c r="HO129" s="23"/>
      <c r="HP129" s="23"/>
      <c r="HQ129" s="23"/>
      <c r="HR129" s="23"/>
      <c r="HS129" s="23"/>
      <c r="HT129" s="23"/>
      <c r="HU129" s="23"/>
      <c r="HV129" s="23"/>
      <c r="HW129" s="23"/>
      <c r="HX129" s="23"/>
      <c r="HY129" s="23"/>
      <c r="HZ129" s="23"/>
      <c r="IA129" s="23"/>
      <c r="IB129" s="23"/>
      <c r="IC129" s="23"/>
      <c r="ID129" s="23"/>
      <c r="IE129" s="23"/>
      <c r="IF129" s="23"/>
      <c r="IG129" s="23"/>
      <c r="IH129" s="23"/>
      <c r="II129" s="23"/>
      <c r="IJ129" s="23"/>
      <c r="IK129" s="23"/>
      <c r="IL129" s="23"/>
      <c r="IM129" s="23"/>
      <c r="IN129" s="23"/>
      <c r="IO129" s="23"/>
      <c r="IP129" s="23"/>
      <c r="IQ129" s="23"/>
      <c r="IR129" s="23"/>
      <c r="IS129" s="23"/>
      <c r="IT129" s="23"/>
    </row>
    <row r="130" spans="1:254" customFormat="1" ht="12.75" x14ac:dyDescent="0.2">
      <c r="A130" s="259" t="s">
        <v>775</v>
      </c>
      <c r="B130" s="258" t="s">
        <v>518</v>
      </c>
      <c r="C130" s="257" t="s">
        <v>519</v>
      </c>
      <c r="D130" s="256" t="s">
        <v>490</v>
      </c>
      <c r="E130" s="255">
        <v>9.9400000000000002E-2</v>
      </c>
      <c r="F130" s="254" t="s">
        <v>875</v>
      </c>
      <c r="G130" s="253" t="s">
        <v>1008</v>
      </c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>
        <f>[1]Source!P160</f>
        <v>332</v>
      </c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>
        <f>IF(E129&gt;0,ROUND([1]Source!P160/E129,2),0)</f>
        <v>46.76</v>
      </c>
      <c r="DI130" s="23"/>
      <c r="DJ130" s="23"/>
      <c r="DK130" s="252" t="str">
        <f>F130</f>
        <v>Материал</v>
      </c>
      <c r="DL130" s="23">
        <f>[1]Source!P160</f>
        <v>332</v>
      </c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  <c r="GY130" s="23"/>
      <c r="GZ130" s="23"/>
      <c r="HA130" s="23"/>
      <c r="HB130" s="23"/>
      <c r="HC130" s="23"/>
      <c r="HD130" s="23"/>
      <c r="HE130" s="23"/>
      <c r="HF130" s="23"/>
      <c r="HG130" s="23"/>
      <c r="HH130" s="23"/>
      <c r="HI130" s="23"/>
      <c r="HJ130" s="23"/>
      <c r="HK130" s="23"/>
      <c r="HL130" s="23"/>
      <c r="HM130" s="23"/>
      <c r="HN130" s="23"/>
      <c r="HO130" s="23"/>
      <c r="HP130" s="23"/>
      <c r="HQ130" s="23"/>
      <c r="HR130" s="23"/>
      <c r="HS130" s="23"/>
      <c r="HT130" s="23"/>
      <c r="HU130" s="23"/>
      <c r="HV130" s="23"/>
      <c r="HW130" s="23"/>
      <c r="HX130" s="23"/>
      <c r="HY130" s="23"/>
      <c r="HZ130" s="23"/>
      <c r="IA130" s="23"/>
      <c r="IB130" s="23"/>
      <c r="IC130" s="23"/>
      <c r="ID130" s="23"/>
      <c r="IE130" s="23"/>
      <c r="IF130" s="23"/>
      <c r="IG130" s="23"/>
      <c r="IH130" s="23"/>
      <c r="II130" s="23"/>
      <c r="IJ130" s="23"/>
      <c r="IK130" s="23"/>
      <c r="IL130" s="23"/>
      <c r="IM130" s="23"/>
      <c r="IN130" s="23"/>
      <c r="IO130" s="23"/>
      <c r="IP130" s="23"/>
      <c r="IQ130" s="23"/>
      <c r="IR130" s="23"/>
      <c r="IS130" s="23"/>
      <c r="IT130" s="23"/>
    </row>
    <row r="131" spans="1:254" customFormat="1" ht="24" x14ac:dyDescent="0.2">
      <c r="A131" s="101">
        <v>18</v>
      </c>
      <c r="B131" s="109" t="s">
        <v>474</v>
      </c>
      <c r="C131" s="102" t="s">
        <v>475</v>
      </c>
      <c r="D131" s="103" t="s">
        <v>473</v>
      </c>
      <c r="E131" s="104">
        <v>7.1</v>
      </c>
      <c r="F131" s="243"/>
      <c r="G131" s="108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  <c r="DX131" s="23"/>
      <c r="DY131" s="23"/>
      <c r="DZ131" s="23"/>
      <c r="EA131" s="23"/>
      <c r="EB131" s="23"/>
      <c r="EC131" s="23"/>
      <c r="ED131" s="23"/>
      <c r="EE131" s="23"/>
      <c r="EF131" s="23"/>
      <c r="EG131" s="23"/>
      <c r="EH131" s="23"/>
      <c r="EI131" s="23"/>
      <c r="EJ131" s="23"/>
      <c r="EK131" s="23"/>
      <c r="EL131" s="23"/>
      <c r="EM131" s="23"/>
      <c r="EN131" s="23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3"/>
      <c r="FF131" s="23"/>
      <c r="FG131" s="23"/>
      <c r="FH131" s="23"/>
      <c r="FI131" s="23"/>
      <c r="FJ131" s="23"/>
      <c r="FK131" s="23"/>
      <c r="FL131" s="23"/>
      <c r="FM131" s="23"/>
      <c r="FN131" s="23"/>
      <c r="FO131" s="23"/>
      <c r="FP131" s="23"/>
      <c r="FQ131" s="23"/>
      <c r="FR131" s="23"/>
      <c r="FS131" s="23"/>
      <c r="FT131" s="23"/>
      <c r="FU131" s="23"/>
      <c r="FV131" s="23"/>
      <c r="FW131" s="23"/>
      <c r="FX131" s="23"/>
      <c r="FY131" s="23"/>
      <c r="FZ131" s="23"/>
      <c r="GA131" s="23"/>
      <c r="GB131" s="23"/>
      <c r="GC131" s="23"/>
      <c r="GD131" s="23"/>
      <c r="GE131" s="23"/>
      <c r="GF131" s="23"/>
      <c r="GG131" s="23"/>
      <c r="GH131" s="23"/>
      <c r="GI131" s="23"/>
      <c r="GJ131" s="23"/>
      <c r="GK131" s="23"/>
      <c r="GL131" s="23"/>
      <c r="GM131" s="23"/>
      <c r="GN131" s="23"/>
      <c r="GO131" s="23"/>
      <c r="GP131" s="23"/>
      <c r="GQ131" s="23"/>
      <c r="GR131" s="23"/>
      <c r="GS131" s="23"/>
      <c r="GT131" s="23"/>
      <c r="GU131" s="23"/>
      <c r="GV131" s="23"/>
      <c r="GW131" s="23"/>
      <c r="GX131" s="23"/>
      <c r="GY131" s="23"/>
      <c r="GZ131" s="23"/>
      <c r="HA131" s="23"/>
      <c r="HB131" s="23"/>
      <c r="HC131" s="23"/>
      <c r="HD131" s="23"/>
      <c r="HE131" s="23"/>
      <c r="HF131" s="23"/>
      <c r="HG131" s="23"/>
      <c r="HH131" s="23"/>
      <c r="HI131" s="23"/>
      <c r="HJ131" s="23"/>
      <c r="HK131" s="23"/>
      <c r="HL131" s="23"/>
      <c r="HM131" s="23"/>
      <c r="HN131" s="23"/>
      <c r="HO131" s="23"/>
      <c r="HP131" s="23"/>
      <c r="HQ131" s="23"/>
      <c r="HR131" s="23"/>
      <c r="HS131" s="23"/>
      <c r="HT131" s="23"/>
      <c r="HU131" s="23"/>
      <c r="HV131" s="23"/>
      <c r="HW131" s="23"/>
      <c r="HX131" s="23"/>
      <c r="HY131" s="23"/>
      <c r="HZ131" s="23"/>
      <c r="IA131" s="23"/>
      <c r="IB131" s="23"/>
      <c r="IC131" s="23"/>
      <c r="ID131" s="23"/>
      <c r="IE131" s="23"/>
      <c r="IF131" s="23"/>
      <c r="IG131" s="23"/>
      <c r="IH131" s="23"/>
      <c r="II131" s="23"/>
      <c r="IJ131" s="23"/>
      <c r="IK131" s="23"/>
      <c r="IL131" s="23"/>
      <c r="IM131" s="23"/>
      <c r="IN131" s="23"/>
      <c r="IO131" s="23"/>
      <c r="IP131" s="23"/>
      <c r="IQ131" s="23"/>
      <c r="IR131" s="23"/>
      <c r="IS131" s="23"/>
      <c r="IT131" s="23"/>
    </row>
    <row r="132" spans="1:254" customFormat="1" ht="13.5" thickBot="1" x14ac:dyDescent="0.25">
      <c r="A132" s="259" t="s">
        <v>774</v>
      </c>
      <c r="B132" s="258" t="s">
        <v>518</v>
      </c>
      <c r="C132" s="257" t="s">
        <v>519</v>
      </c>
      <c r="D132" s="256" t="s">
        <v>490</v>
      </c>
      <c r="E132" s="255">
        <v>1.4199999999999999E-2</v>
      </c>
      <c r="F132" s="254" t="s">
        <v>875</v>
      </c>
      <c r="G132" s="253" t="s">
        <v>1008</v>
      </c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>
        <f>[1]Source!P164</f>
        <v>47</v>
      </c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>
        <f>IF(E131&gt;0,ROUND([1]Source!P164/E131,2),0)</f>
        <v>6.62</v>
      </c>
      <c r="DI132" s="23"/>
      <c r="DJ132" s="23"/>
      <c r="DK132" s="252" t="str">
        <f>F132</f>
        <v>Материал</v>
      </c>
      <c r="DL132" s="23">
        <f>[1]Source!P164</f>
        <v>47</v>
      </c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  <c r="EJ132" s="23"/>
      <c r="EK132" s="23"/>
      <c r="EL132" s="23"/>
      <c r="EM132" s="23"/>
      <c r="EN132" s="23"/>
      <c r="EO132" s="23"/>
      <c r="EP132" s="23"/>
      <c r="EQ132" s="23"/>
      <c r="ER132" s="23"/>
      <c r="ES132" s="23"/>
      <c r="ET132" s="23"/>
      <c r="EU132" s="23"/>
      <c r="EV132" s="23"/>
      <c r="EW132" s="23"/>
      <c r="EX132" s="23"/>
      <c r="EY132" s="23"/>
      <c r="EZ132" s="23"/>
      <c r="FA132" s="23"/>
      <c r="FB132" s="23"/>
      <c r="FC132" s="23"/>
      <c r="FD132" s="23"/>
      <c r="FE132" s="23"/>
      <c r="FF132" s="23"/>
      <c r="FG132" s="23"/>
      <c r="FH132" s="23"/>
      <c r="FI132" s="23"/>
      <c r="FJ132" s="23"/>
      <c r="FK132" s="23"/>
      <c r="FL132" s="23"/>
      <c r="FM132" s="23"/>
      <c r="FN132" s="23"/>
      <c r="FO132" s="23"/>
      <c r="FP132" s="23"/>
      <c r="FQ132" s="23"/>
      <c r="FR132" s="23"/>
      <c r="FS132" s="23"/>
      <c r="FT132" s="23"/>
      <c r="FU132" s="23"/>
      <c r="FV132" s="23"/>
      <c r="FW132" s="23"/>
      <c r="FX132" s="23"/>
      <c r="FY132" s="23"/>
      <c r="FZ132" s="23"/>
      <c r="GA132" s="23"/>
      <c r="GB132" s="23"/>
      <c r="GC132" s="23"/>
      <c r="GD132" s="23"/>
      <c r="GE132" s="23"/>
      <c r="GF132" s="23"/>
      <c r="GG132" s="23"/>
      <c r="GH132" s="23"/>
      <c r="GI132" s="23"/>
      <c r="GJ132" s="23"/>
      <c r="GK132" s="23"/>
      <c r="GL132" s="23"/>
      <c r="GM132" s="23"/>
      <c r="GN132" s="23"/>
      <c r="GO132" s="23"/>
      <c r="GP132" s="23"/>
      <c r="GQ132" s="23"/>
      <c r="GR132" s="23"/>
      <c r="GS132" s="23"/>
      <c r="GT132" s="23"/>
      <c r="GU132" s="23"/>
      <c r="GV132" s="23"/>
      <c r="GW132" s="23"/>
      <c r="GX132" s="23"/>
      <c r="GY132" s="23"/>
      <c r="GZ132" s="23"/>
      <c r="HA132" s="23"/>
      <c r="HB132" s="23"/>
      <c r="HC132" s="23"/>
      <c r="HD132" s="23"/>
      <c r="HE132" s="23"/>
      <c r="HF132" s="23"/>
      <c r="HG132" s="23"/>
      <c r="HH132" s="23"/>
      <c r="HI132" s="23"/>
      <c r="HJ132" s="23"/>
      <c r="HK132" s="23"/>
      <c r="HL132" s="23"/>
      <c r="HM132" s="23"/>
      <c r="HN132" s="23"/>
      <c r="HO132" s="23"/>
      <c r="HP132" s="23"/>
      <c r="HQ132" s="23"/>
      <c r="HR132" s="23"/>
      <c r="HS132" s="23"/>
      <c r="HT132" s="23"/>
      <c r="HU132" s="23"/>
      <c r="HV132" s="23"/>
      <c r="HW132" s="23"/>
      <c r="HX132" s="23"/>
      <c r="HY132" s="23"/>
      <c r="HZ132" s="23"/>
      <c r="IA132" s="23"/>
      <c r="IB132" s="23"/>
      <c r="IC132" s="23"/>
      <c r="ID132" s="23"/>
      <c r="IE132" s="23"/>
      <c r="IF132" s="23"/>
      <c r="IG132" s="23"/>
      <c r="IH132" s="23"/>
      <c r="II132" s="23"/>
      <c r="IJ132" s="23"/>
      <c r="IK132" s="23"/>
      <c r="IL132" s="23"/>
      <c r="IM132" s="23"/>
      <c r="IN132" s="23"/>
      <c r="IO132" s="23"/>
      <c r="IP132" s="23"/>
      <c r="IQ132" s="23"/>
      <c r="IR132" s="23"/>
      <c r="IS132" s="23"/>
      <c r="IT132" s="23"/>
    </row>
    <row r="133" spans="1:254" customFormat="1" ht="12.75" x14ac:dyDescent="0.2">
      <c r="A133" s="49"/>
      <c r="B133" s="49"/>
      <c r="C133" s="49"/>
      <c r="D133" s="49"/>
      <c r="E133" s="49"/>
      <c r="F133" s="49"/>
      <c r="G133" s="49"/>
    </row>
    <row r="134" spans="1:254" customFormat="1" ht="21.75" customHeight="1" x14ac:dyDescent="0.2">
      <c r="A134" s="413" t="s">
        <v>536</v>
      </c>
      <c r="B134" s="413"/>
      <c r="C134" s="414" t="s">
        <v>773</v>
      </c>
      <c r="D134" s="414"/>
      <c r="E134" s="414"/>
      <c r="F134" s="414"/>
      <c r="G134" s="414"/>
      <c r="BW134" s="244" t="str">
        <f>C134</f>
        <v xml:space="preserve"> тип 4 Пожарный проезд  S=391,5 м2</v>
      </c>
      <c r="IT134" s="23"/>
    </row>
    <row r="135" spans="1:254" customFormat="1" ht="12.75" x14ac:dyDescent="0.2"/>
    <row r="136" spans="1:254" customFormat="1" ht="32.25" customHeight="1" thickBot="1" x14ac:dyDescent="0.25">
      <c r="A136" s="50"/>
      <c r="B136" s="50"/>
      <c r="C136" s="407" t="s">
        <v>772</v>
      </c>
      <c r="D136" s="407"/>
      <c r="E136" s="407"/>
      <c r="F136" s="407"/>
      <c r="G136" s="407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51" t="str">
        <f>C136</f>
        <v>Привоз растительного грунта и укладка рулонного газона учтены в сметном расчете "6.2.2.3 Устройство озеленения"</v>
      </c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  <c r="EU136" s="23"/>
      <c r="EV136" s="23"/>
      <c r="EW136" s="23"/>
      <c r="EX136" s="23"/>
      <c r="EY136" s="23"/>
      <c r="EZ136" s="23"/>
      <c r="FA136" s="23"/>
      <c r="FB136" s="23"/>
      <c r="FC136" s="23"/>
      <c r="FD136" s="23"/>
      <c r="FE136" s="23"/>
      <c r="FF136" s="23"/>
      <c r="FG136" s="23"/>
      <c r="FH136" s="23"/>
      <c r="FI136" s="23"/>
      <c r="FJ136" s="23"/>
      <c r="FK136" s="23"/>
      <c r="FL136" s="23"/>
      <c r="FM136" s="23"/>
      <c r="FN136" s="23"/>
      <c r="FO136" s="23"/>
      <c r="FP136" s="23"/>
      <c r="FQ136" s="23"/>
      <c r="FR136" s="23"/>
      <c r="FS136" s="23"/>
      <c r="FT136" s="23"/>
      <c r="FU136" s="23"/>
      <c r="FV136" s="23"/>
      <c r="FW136" s="23"/>
      <c r="FX136" s="23"/>
      <c r="FY136" s="23"/>
      <c r="FZ136" s="23"/>
      <c r="GA136" s="23"/>
      <c r="GB136" s="23"/>
      <c r="GC136" s="23"/>
      <c r="GD136" s="23"/>
      <c r="GE136" s="23"/>
      <c r="GF136" s="23"/>
      <c r="GG136" s="23"/>
      <c r="GH136" s="23"/>
      <c r="GI136" s="23"/>
      <c r="GJ136" s="23"/>
      <c r="GK136" s="23"/>
      <c r="GL136" s="23"/>
      <c r="GM136" s="23"/>
      <c r="GN136" s="23"/>
      <c r="GO136" s="23"/>
      <c r="GP136" s="23"/>
      <c r="GQ136" s="23"/>
      <c r="GR136" s="23"/>
      <c r="GS136" s="23"/>
      <c r="GT136" s="23"/>
      <c r="GU136" s="23"/>
      <c r="GV136" s="23"/>
      <c r="GW136" s="23"/>
      <c r="GX136" s="23"/>
      <c r="GY136" s="23"/>
      <c r="GZ136" s="23"/>
      <c r="HA136" s="23"/>
      <c r="HB136" s="23"/>
      <c r="HC136" s="23"/>
      <c r="HD136" s="23"/>
      <c r="HE136" s="23"/>
      <c r="HF136" s="23"/>
      <c r="HG136" s="23"/>
      <c r="HH136" s="23"/>
      <c r="HI136" s="23"/>
      <c r="HJ136" s="23"/>
      <c r="HK136" s="23"/>
      <c r="HL136" s="23"/>
      <c r="HM136" s="23"/>
      <c r="HN136" s="23"/>
      <c r="HO136" s="23"/>
      <c r="HP136" s="23"/>
      <c r="HQ136" s="23"/>
      <c r="HR136" s="23"/>
      <c r="HS136" s="23"/>
      <c r="HT136" s="23"/>
      <c r="HU136" s="23"/>
      <c r="HV136" s="23"/>
      <c r="HW136" s="23"/>
      <c r="HX136" s="23"/>
      <c r="HY136" s="23"/>
      <c r="HZ136" s="23"/>
      <c r="IA136" s="23"/>
      <c r="IB136" s="23"/>
      <c r="IC136" s="23"/>
      <c r="ID136" s="23"/>
      <c r="IE136" s="23"/>
      <c r="IF136" s="23"/>
      <c r="IG136" s="23"/>
      <c r="IH136" s="23"/>
      <c r="II136" s="23"/>
      <c r="IJ136" s="23"/>
      <c r="IK136" s="23"/>
      <c r="IL136" s="23"/>
      <c r="IM136" s="23"/>
      <c r="IN136" s="23"/>
      <c r="IO136" s="23"/>
      <c r="IP136" s="23"/>
      <c r="IQ136" s="23"/>
      <c r="IR136" s="23"/>
      <c r="IS136" s="23"/>
      <c r="IT136" s="23"/>
    </row>
    <row r="137" spans="1:254" customFormat="1" ht="56.25" x14ac:dyDescent="0.2">
      <c r="A137" s="52">
        <v>19</v>
      </c>
      <c r="B137" s="60" t="s">
        <v>445</v>
      </c>
      <c r="C137" s="53" t="s">
        <v>771</v>
      </c>
      <c r="D137" s="54" t="s">
        <v>446</v>
      </c>
      <c r="E137" s="55">
        <v>0.97875000000000001</v>
      </c>
      <c r="F137" s="242"/>
      <c r="G137" s="59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  <c r="DM137" s="23"/>
      <c r="DN137" s="23"/>
      <c r="DO137" s="23"/>
      <c r="DP137" s="23"/>
      <c r="DQ137" s="23"/>
      <c r="DR137" s="23"/>
      <c r="DS137" s="23"/>
      <c r="DT137" s="23"/>
      <c r="DU137" s="23"/>
      <c r="DV137" s="23"/>
      <c r="DW137" s="23"/>
      <c r="DX137" s="23"/>
      <c r="DY137" s="23"/>
      <c r="DZ137" s="23"/>
      <c r="EA137" s="23"/>
      <c r="EB137" s="23"/>
      <c r="EC137" s="23"/>
      <c r="ED137" s="23"/>
      <c r="EE137" s="23"/>
      <c r="EF137" s="23"/>
      <c r="EG137" s="23"/>
      <c r="EH137" s="23"/>
      <c r="EI137" s="23"/>
      <c r="EJ137" s="23"/>
      <c r="EK137" s="23"/>
      <c r="EL137" s="23"/>
      <c r="EM137" s="23"/>
      <c r="EN137" s="23"/>
      <c r="EO137" s="23"/>
      <c r="EP137" s="23"/>
      <c r="EQ137" s="23"/>
      <c r="ER137" s="23"/>
      <c r="ES137" s="23"/>
      <c r="ET137" s="23"/>
      <c r="EU137" s="23"/>
      <c r="EV137" s="23"/>
      <c r="EW137" s="23"/>
      <c r="EX137" s="23"/>
      <c r="EY137" s="23"/>
      <c r="EZ137" s="23"/>
      <c r="FA137" s="23"/>
      <c r="FB137" s="23"/>
      <c r="FC137" s="23"/>
      <c r="FD137" s="23"/>
      <c r="FE137" s="23"/>
      <c r="FF137" s="23"/>
      <c r="FG137" s="23"/>
      <c r="FH137" s="23"/>
      <c r="FI137" s="23"/>
      <c r="FJ137" s="23"/>
      <c r="FK137" s="23"/>
      <c r="FL137" s="23"/>
      <c r="FM137" s="23"/>
      <c r="FN137" s="23"/>
      <c r="FO137" s="23"/>
      <c r="FP137" s="23"/>
      <c r="FQ137" s="23"/>
      <c r="FR137" s="23"/>
      <c r="FS137" s="23"/>
      <c r="FT137" s="23"/>
      <c r="FU137" s="23"/>
      <c r="FV137" s="23"/>
      <c r="FW137" s="23"/>
      <c r="FX137" s="23"/>
      <c r="FY137" s="23"/>
      <c r="FZ137" s="23"/>
      <c r="GA137" s="23"/>
      <c r="GB137" s="23"/>
      <c r="GC137" s="23"/>
      <c r="GD137" s="23"/>
      <c r="GE137" s="23"/>
      <c r="GF137" s="23"/>
      <c r="GG137" s="23"/>
      <c r="GH137" s="23"/>
      <c r="GI137" s="23"/>
      <c r="GJ137" s="23"/>
      <c r="GK137" s="23"/>
      <c r="GL137" s="23"/>
      <c r="GM137" s="23"/>
      <c r="GN137" s="23"/>
      <c r="GO137" s="23"/>
      <c r="GP137" s="23"/>
      <c r="GQ137" s="23"/>
      <c r="GR137" s="23"/>
      <c r="GS137" s="23"/>
      <c r="GT137" s="23"/>
      <c r="GU137" s="23"/>
      <c r="GV137" s="23"/>
      <c r="GW137" s="23"/>
      <c r="GX137" s="23"/>
      <c r="GY137" s="23"/>
      <c r="GZ137" s="23"/>
      <c r="HA137" s="23"/>
      <c r="HB137" s="23"/>
      <c r="HC137" s="23"/>
      <c r="HD137" s="23"/>
      <c r="HE137" s="23"/>
      <c r="HF137" s="23"/>
      <c r="HG137" s="23"/>
      <c r="HH137" s="23"/>
      <c r="HI137" s="23"/>
      <c r="HJ137" s="23"/>
      <c r="HK137" s="23"/>
      <c r="HL137" s="23"/>
      <c r="HM137" s="23"/>
      <c r="HN137" s="23"/>
      <c r="HO137" s="23"/>
      <c r="HP137" s="23"/>
      <c r="HQ137" s="23"/>
      <c r="HR137" s="23"/>
      <c r="HS137" s="23"/>
      <c r="HT137" s="23"/>
      <c r="HU137" s="23"/>
      <c r="HV137" s="23"/>
      <c r="HW137" s="23"/>
      <c r="HX137" s="23"/>
      <c r="HY137" s="23"/>
      <c r="HZ137" s="23"/>
      <c r="IA137" s="23"/>
      <c r="IB137" s="23"/>
      <c r="IC137" s="23"/>
      <c r="ID137" s="23"/>
      <c r="IE137" s="23"/>
      <c r="IF137" s="23"/>
      <c r="IG137" s="23"/>
      <c r="IH137" s="23"/>
      <c r="II137" s="23"/>
      <c r="IJ137" s="23"/>
      <c r="IK137" s="23"/>
      <c r="IL137" s="23"/>
      <c r="IM137" s="23"/>
      <c r="IN137" s="23"/>
      <c r="IO137" s="23"/>
      <c r="IP137" s="23"/>
      <c r="IQ137" s="23"/>
      <c r="IR137" s="23"/>
      <c r="IS137" s="23"/>
      <c r="IT137" s="23"/>
    </row>
    <row r="138" spans="1:254" customFormat="1" ht="24" x14ac:dyDescent="0.2">
      <c r="A138" s="266" t="s">
        <v>770</v>
      </c>
      <c r="B138" s="265" t="s">
        <v>594</v>
      </c>
      <c r="C138" s="264" t="s">
        <v>593</v>
      </c>
      <c r="D138" s="263" t="s">
        <v>194</v>
      </c>
      <c r="E138" s="262">
        <v>107.66249999999999</v>
      </c>
      <c r="F138" s="261" t="s">
        <v>875</v>
      </c>
      <c r="G138" s="260" t="s">
        <v>1008</v>
      </c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>
        <f>[1]Source!P204</f>
        <v>96239</v>
      </c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>
        <f>IF(E137&gt;0,ROUND([1]Source!P204/E137,2),0)</f>
        <v>98328.48</v>
      </c>
      <c r="DI138" s="23"/>
      <c r="DJ138" s="23"/>
      <c r="DK138" s="252" t="str">
        <f>F138</f>
        <v>Материал</v>
      </c>
      <c r="DL138" s="23">
        <f>[1]Source!P204</f>
        <v>96239</v>
      </c>
      <c r="DM138" s="23"/>
      <c r="DN138" s="23"/>
      <c r="DO138" s="23"/>
      <c r="DP138" s="23"/>
      <c r="DQ138" s="23"/>
      <c r="DR138" s="23"/>
      <c r="DS138" s="23"/>
      <c r="DT138" s="23"/>
      <c r="DU138" s="23"/>
      <c r="DV138" s="23"/>
      <c r="DW138" s="23"/>
      <c r="DX138" s="23"/>
      <c r="DY138" s="23"/>
      <c r="DZ138" s="23"/>
      <c r="EA138" s="23"/>
      <c r="EB138" s="23"/>
      <c r="EC138" s="23"/>
      <c r="ED138" s="23"/>
      <c r="EE138" s="23"/>
      <c r="EF138" s="23"/>
      <c r="EG138" s="23"/>
      <c r="EH138" s="23"/>
      <c r="EI138" s="23"/>
      <c r="EJ138" s="23"/>
      <c r="EK138" s="23"/>
      <c r="EL138" s="23"/>
      <c r="EM138" s="23"/>
      <c r="EN138" s="23"/>
      <c r="EO138" s="23"/>
      <c r="EP138" s="23"/>
      <c r="EQ138" s="23"/>
      <c r="ER138" s="23"/>
      <c r="ES138" s="23"/>
      <c r="ET138" s="23"/>
      <c r="EU138" s="23"/>
      <c r="EV138" s="23"/>
      <c r="EW138" s="23"/>
      <c r="EX138" s="23"/>
      <c r="EY138" s="23"/>
      <c r="EZ138" s="23"/>
      <c r="FA138" s="23"/>
      <c r="FB138" s="23"/>
      <c r="FC138" s="23"/>
      <c r="FD138" s="23"/>
      <c r="FE138" s="23"/>
      <c r="FF138" s="23"/>
      <c r="FG138" s="23"/>
      <c r="FH138" s="23"/>
      <c r="FI138" s="23"/>
      <c r="FJ138" s="23"/>
      <c r="FK138" s="23"/>
      <c r="FL138" s="23"/>
      <c r="FM138" s="23"/>
      <c r="FN138" s="23"/>
      <c r="FO138" s="23"/>
      <c r="FP138" s="23"/>
      <c r="FQ138" s="23"/>
      <c r="FR138" s="23"/>
      <c r="FS138" s="23"/>
      <c r="FT138" s="23"/>
      <c r="FU138" s="23"/>
      <c r="FV138" s="23"/>
      <c r="FW138" s="23"/>
      <c r="FX138" s="23"/>
      <c r="FY138" s="23"/>
      <c r="FZ138" s="23"/>
      <c r="GA138" s="23"/>
      <c r="GB138" s="23"/>
      <c r="GC138" s="23"/>
      <c r="GD138" s="23"/>
      <c r="GE138" s="23"/>
      <c r="GF138" s="23"/>
      <c r="GG138" s="23"/>
      <c r="GH138" s="23"/>
      <c r="GI138" s="23"/>
      <c r="GJ138" s="23"/>
      <c r="GK138" s="23"/>
      <c r="GL138" s="23"/>
      <c r="GM138" s="23"/>
      <c r="GN138" s="23"/>
      <c r="GO138" s="23"/>
      <c r="GP138" s="23"/>
      <c r="GQ138" s="23"/>
      <c r="GR138" s="23"/>
      <c r="GS138" s="23"/>
      <c r="GT138" s="23"/>
      <c r="GU138" s="23"/>
      <c r="GV138" s="23"/>
      <c r="GW138" s="23"/>
      <c r="GX138" s="23"/>
      <c r="GY138" s="23"/>
      <c r="GZ138" s="23"/>
      <c r="HA138" s="23"/>
      <c r="HB138" s="23"/>
      <c r="HC138" s="23"/>
      <c r="HD138" s="23"/>
      <c r="HE138" s="23"/>
      <c r="HF138" s="23"/>
      <c r="HG138" s="23"/>
      <c r="HH138" s="23"/>
      <c r="HI138" s="23"/>
      <c r="HJ138" s="23"/>
      <c r="HK138" s="23"/>
      <c r="HL138" s="23"/>
      <c r="HM138" s="23"/>
      <c r="HN138" s="23"/>
      <c r="HO138" s="23"/>
      <c r="HP138" s="23"/>
      <c r="HQ138" s="23"/>
      <c r="HR138" s="23"/>
      <c r="HS138" s="23"/>
      <c r="HT138" s="23"/>
      <c r="HU138" s="23"/>
      <c r="HV138" s="23"/>
      <c r="HW138" s="23"/>
      <c r="HX138" s="23"/>
      <c r="HY138" s="23"/>
      <c r="HZ138" s="23"/>
      <c r="IA138" s="23"/>
      <c r="IB138" s="23"/>
      <c r="IC138" s="23"/>
      <c r="ID138" s="23"/>
      <c r="IE138" s="23"/>
      <c r="IF138" s="23"/>
      <c r="IG138" s="23"/>
      <c r="IH138" s="23"/>
      <c r="II138" s="23"/>
      <c r="IJ138" s="23"/>
      <c r="IK138" s="23"/>
      <c r="IL138" s="23"/>
      <c r="IM138" s="23"/>
      <c r="IN138" s="23"/>
      <c r="IO138" s="23"/>
      <c r="IP138" s="23"/>
      <c r="IQ138" s="23"/>
      <c r="IR138" s="23"/>
      <c r="IS138" s="23"/>
      <c r="IT138" s="23"/>
    </row>
    <row r="139" spans="1:254" customFormat="1" ht="12.75" x14ac:dyDescent="0.2">
      <c r="A139" s="259" t="s">
        <v>769</v>
      </c>
      <c r="B139" s="258" t="s">
        <v>434</v>
      </c>
      <c r="C139" s="257" t="s">
        <v>435</v>
      </c>
      <c r="D139" s="256" t="s">
        <v>194</v>
      </c>
      <c r="E139" s="255">
        <v>4.8937499999999998</v>
      </c>
      <c r="F139" s="254" t="s">
        <v>875</v>
      </c>
      <c r="G139" s="253" t="s">
        <v>1008</v>
      </c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>
        <f>[1]Source!P206</f>
        <v>102</v>
      </c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>
        <f>IF(E137&gt;0,ROUND([1]Source!P206/E137,2),0)</f>
        <v>104.21</v>
      </c>
      <c r="DI139" s="23"/>
      <c r="DJ139" s="23"/>
      <c r="DK139" s="252" t="str">
        <f>F139</f>
        <v>Материал</v>
      </c>
      <c r="DL139" s="23">
        <f>[1]Source!P206</f>
        <v>102</v>
      </c>
      <c r="DM139" s="23"/>
      <c r="DN139" s="23"/>
      <c r="DO139" s="23"/>
      <c r="DP139" s="23"/>
      <c r="DQ139" s="23"/>
      <c r="DR139" s="23"/>
      <c r="DS139" s="23"/>
      <c r="DT139" s="23"/>
      <c r="DU139" s="23"/>
      <c r="DV139" s="23"/>
      <c r="DW139" s="23"/>
      <c r="DX139" s="23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 s="23"/>
      <c r="EM139" s="23"/>
      <c r="EN139" s="23"/>
      <c r="EO139" s="23"/>
      <c r="EP139" s="23"/>
      <c r="EQ139" s="23"/>
      <c r="ER139" s="23"/>
      <c r="ES139" s="23"/>
      <c r="ET139" s="23"/>
      <c r="EU139" s="23"/>
      <c r="EV139" s="23"/>
      <c r="EW139" s="23"/>
      <c r="EX139" s="23"/>
      <c r="EY139" s="23"/>
      <c r="EZ139" s="23"/>
      <c r="FA139" s="23"/>
      <c r="FB139" s="23"/>
      <c r="FC139" s="23"/>
      <c r="FD139" s="23"/>
      <c r="FE139" s="23"/>
      <c r="FF139" s="23"/>
      <c r="FG139" s="23"/>
      <c r="FH139" s="23"/>
      <c r="FI139" s="23"/>
      <c r="FJ139" s="23"/>
      <c r="FK139" s="23"/>
      <c r="FL139" s="23"/>
      <c r="FM139" s="23"/>
      <c r="FN139" s="23"/>
      <c r="FO139" s="23"/>
      <c r="FP139" s="23"/>
      <c r="FQ139" s="23"/>
      <c r="FR139" s="23"/>
      <c r="FS139" s="23"/>
      <c r="FT139" s="23"/>
      <c r="FU139" s="23"/>
      <c r="FV139" s="23"/>
      <c r="FW139" s="23"/>
      <c r="FX139" s="23"/>
      <c r="FY139" s="23"/>
      <c r="FZ139" s="23"/>
      <c r="GA139" s="23"/>
      <c r="GB139" s="23"/>
      <c r="GC139" s="23"/>
      <c r="GD139" s="23"/>
      <c r="GE139" s="23"/>
      <c r="GF139" s="23"/>
      <c r="GG139" s="23"/>
      <c r="GH139" s="23"/>
      <c r="GI139" s="23"/>
      <c r="GJ139" s="23"/>
      <c r="GK139" s="23"/>
      <c r="GL139" s="23"/>
      <c r="GM139" s="23"/>
      <c r="GN139" s="23"/>
      <c r="GO139" s="23"/>
      <c r="GP139" s="23"/>
      <c r="GQ139" s="23"/>
      <c r="GR139" s="23"/>
      <c r="GS139" s="23"/>
      <c r="GT139" s="23"/>
      <c r="GU139" s="23"/>
      <c r="GV139" s="23"/>
      <c r="GW139" s="23"/>
      <c r="GX139" s="23"/>
      <c r="GY139" s="23"/>
      <c r="GZ139" s="23"/>
      <c r="HA139" s="23"/>
      <c r="HB139" s="23"/>
      <c r="HC139" s="23"/>
      <c r="HD139" s="23"/>
      <c r="HE139" s="23"/>
      <c r="HF139" s="23"/>
      <c r="HG139" s="23"/>
      <c r="HH139" s="23"/>
      <c r="HI139" s="23"/>
      <c r="HJ139" s="23"/>
      <c r="HK139" s="23"/>
      <c r="HL139" s="23"/>
      <c r="HM139" s="23"/>
      <c r="HN139" s="23"/>
      <c r="HO139" s="23"/>
      <c r="HP139" s="23"/>
      <c r="HQ139" s="23"/>
      <c r="HR139" s="23"/>
      <c r="HS139" s="23"/>
      <c r="HT139" s="23"/>
      <c r="HU139" s="23"/>
      <c r="HV139" s="23"/>
      <c r="HW139" s="23"/>
      <c r="HX139" s="23"/>
      <c r="HY139" s="23"/>
      <c r="HZ139" s="23"/>
      <c r="IA139" s="23"/>
      <c r="IB139" s="23"/>
      <c r="IC139" s="23"/>
      <c r="ID139" s="23"/>
      <c r="IE139" s="23"/>
      <c r="IF139" s="23"/>
      <c r="IG139" s="23"/>
      <c r="IH139" s="23"/>
      <c r="II139" s="23"/>
      <c r="IJ139" s="23"/>
      <c r="IK139" s="23"/>
      <c r="IL139" s="23"/>
      <c r="IM139" s="23"/>
      <c r="IN139" s="23"/>
      <c r="IO139" s="23"/>
      <c r="IP139" s="23"/>
      <c r="IQ139" s="23"/>
      <c r="IR139" s="23"/>
      <c r="IS139" s="23"/>
      <c r="IT139" s="23"/>
    </row>
    <row r="140" spans="1:254" customFormat="1" ht="33.75" x14ac:dyDescent="0.2">
      <c r="A140" s="101">
        <v>20</v>
      </c>
      <c r="B140" s="109" t="s">
        <v>465</v>
      </c>
      <c r="C140" s="102" t="s">
        <v>768</v>
      </c>
      <c r="D140" s="103" t="s">
        <v>466</v>
      </c>
      <c r="E140" s="104">
        <v>3.915</v>
      </c>
      <c r="F140" s="243"/>
      <c r="G140" s="108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  <c r="DE140" s="23"/>
      <c r="DF140" s="23"/>
      <c r="DG140" s="23"/>
      <c r="DH140" s="23"/>
      <c r="DI140" s="23"/>
      <c r="DJ140" s="23"/>
      <c r="DK140" s="23"/>
      <c r="DL140" s="23"/>
      <c r="DM140" s="23"/>
      <c r="DN140" s="23"/>
      <c r="DO140" s="23"/>
      <c r="DP140" s="23"/>
      <c r="DQ140" s="23"/>
      <c r="DR140" s="23"/>
      <c r="DS140" s="23"/>
      <c r="DT140" s="23"/>
      <c r="DU140" s="23"/>
      <c r="DV140" s="23"/>
      <c r="DW140" s="23"/>
      <c r="DX140" s="23"/>
      <c r="DY140" s="23"/>
      <c r="DZ140" s="23"/>
      <c r="EA140" s="23"/>
      <c r="EB140" s="23"/>
      <c r="EC140" s="23"/>
      <c r="ED140" s="23"/>
      <c r="EE140" s="23"/>
      <c r="EF140" s="23"/>
      <c r="EG140" s="23"/>
      <c r="EH140" s="23"/>
      <c r="EI140" s="23"/>
      <c r="EJ140" s="23"/>
      <c r="EK140" s="23"/>
      <c r="EL140" s="23"/>
      <c r="EM140" s="23"/>
      <c r="EN140" s="23"/>
      <c r="EO140" s="23"/>
      <c r="EP140" s="23"/>
      <c r="EQ140" s="23"/>
      <c r="ER140" s="23"/>
      <c r="ES140" s="23"/>
      <c r="ET140" s="23"/>
      <c r="EU140" s="23"/>
      <c r="EV140" s="23"/>
      <c r="EW140" s="23"/>
      <c r="EX140" s="23"/>
      <c r="EY140" s="23"/>
      <c r="EZ140" s="23"/>
      <c r="FA140" s="23"/>
      <c r="FB140" s="23"/>
      <c r="FC140" s="23"/>
      <c r="FD140" s="23"/>
      <c r="FE140" s="23"/>
      <c r="FF140" s="23"/>
      <c r="FG140" s="23"/>
      <c r="FH140" s="23"/>
      <c r="FI140" s="23"/>
      <c r="FJ140" s="23"/>
      <c r="FK140" s="23"/>
      <c r="FL140" s="23"/>
      <c r="FM140" s="23"/>
      <c r="FN140" s="23"/>
      <c r="FO140" s="23"/>
      <c r="FP140" s="23"/>
      <c r="FQ140" s="23"/>
      <c r="FR140" s="23"/>
      <c r="FS140" s="23"/>
      <c r="FT140" s="23"/>
      <c r="FU140" s="23"/>
      <c r="FV140" s="23"/>
      <c r="FW140" s="23"/>
      <c r="FX140" s="23"/>
      <c r="FY140" s="23"/>
      <c r="FZ140" s="23"/>
      <c r="GA140" s="23"/>
      <c r="GB140" s="23"/>
      <c r="GC140" s="23"/>
      <c r="GD140" s="23"/>
      <c r="GE140" s="23"/>
      <c r="GF140" s="23"/>
      <c r="GG140" s="23"/>
      <c r="GH140" s="23"/>
      <c r="GI140" s="23"/>
      <c r="GJ140" s="23"/>
      <c r="GK140" s="23"/>
      <c r="GL140" s="23"/>
      <c r="GM140" s="23"/>
      <c r="GN140" s="23"/>
      <c r="GO140" s="23"/>
      <c r="GP140" s="23"/>
      <c r="GQ140" s="23"/>
      <c r="GR140" s="23"/>
      <c r="GS140" s="23"/>
      <c r="GT140" s="23"/>
      <c r="GU140" s="23"/>
      <c r="GV140" s="23"/>
      <c r="GW140" s="23"/>
      <c r="GX140" s="23"/>
      <c r="GY140" s="23"/>
      <c r="GZ140" s="23"/>
      <c r="HA140" s="23"/>
      <c r="HB140" s="23"/>
      <c r="HC140" s="23"/>
      <c r="HD140" s="23"/>
      <c r="HE140" s="23"/>
      <c r="HF140" s="23"/>
      <c r="HG140" s="23"/>
      <c r="HH140" s="23"/>
      <c r="HI140" s="23"/>
      <c r="HJ140" s="23"/>
      <c r="HK140" s="23"/>
      <c r="HL140" s="23"/>
      <c r="HM140" s="23"/>
      <c r="HN140" s="23"/>
      <c r="HO140" s="23"/>
      <c r="HP140" s="23"/>
      <c r="HQ140" s="23"/>
      <c r="HR140" s="23"/>
      <c r="HS140" s="23"/>
      <c r="HT140" s="23"/>
      <c r="HU140" s="23"/>
      <c r="HV140" s="23"/>
      <c r="HW140" s="23"/>
      <c r="HX140" s="23"/>
      <c r="HY140" s="23"/>
      <c r="HZ140" s="23"/>
      <c r="IA140" s="23"/>
      <c r="IB140" s="23"/>
      <c r="IC140" s="23"/>
      <c r="ID140" s="23"/>
      <c r="IE140" s="23"/>
      <c r="IF140" s="23"/>
      <c r="IG140" s="23"/>
      <c r="IH140" s="23"/>
      <c r="II140" s="23"/>
      <c r="IJ140" s="23"/>
      <c r="IK140" s="23"/>
      <c r="IL140" s="23"/>
      <c r="IM140" s="23"/>
      <c r="IN140" s="23"/>
      <c r="IO140" s="23"/>
      <c r="IP140" s="23"/>
      <c r="IQ140" s="23"/>
      <c r="IR140" s="23"/>
      <c r="IS140" s="23"/>
      <c r="IT140" s="23"/>
    </row>
    <row r="141" spans="1:254" customFormat="1" ht="24" x14ac:dyDescent="0.2">
      <c r="A141" s="266" t="s">
        <v>767</v>
      </c>
      <c r="B141" s="265" t="s">
        <v>731</v>
      </c>
      <c r="C141" s="264" t="s">
        <v>730</v>
      </c>
      <c r="D141" s="263" t="s">
        <v>194</v>
      </c>
      <c r="E141" s="262">
        <v>68.120999999999995</v>
      </c>
      <c r="F141" s="261" t="s">
        <v>875</v>
      </c>
      <c r="G141" s="260" t="s">
        <v>876</v>
      </c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>
        <f>[1]Source!P210</f>
        <v>126807</v>
      </c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  <c r="DE141" s="23"/>
      <c r="DF141" s="23"/>
      <c r="DG141" s="23"/>
      <c r="DH141" s="23">
        <f>IF(E140&gt;0,ROUND([1]Source!P210/E140,2),0)</f>
        <v>32390.04</v>
      </c>
      <c r="DI141" s="23"/>
      <c r="DJ141" s="23"/>
      <c r="DK141" s="252" t="str">
        <f>F141</f>
        <v>Материал</v>
      </c>
      <c r="DL141" s="23">
        <f>[1]Source!P210</f>
        <v>126807</v>
      </c>
      <c r="DM141" s="23"/>
      <c r="DN141" s="23"/>
      <c r="DO141" s="23"/>
      <c r="DP141" s="23"/>
      <c r="DQ141" s="23"/>
      <c r="DR141" s="23"/>
      <c r="DS141" s="23"/>
      <c r="DT141" s="23"/>
      <c r="DU141" s="23"/>
      <c r="DV141" s="23"/>
      <c r="DW141" s="23"/>
      <c r="DX141" s="23"/>
      <c r="DY141" s="23"/>
      <c r="DZ141" s="23"/>
      <c r="EA141" s="23"/>
      <c r="EB141" s="23"/>
      <c r="EC141" s="23"/>
      <c r="ED141" s="23"/>
      <c r="EE141" s="23"/>
      <c r="EF141" s="23"/>
      <c r="EG141" s="23"/>
      <c r="EH141" s="23"/>
      <c r="EI141" s="23"/>
      <c r="EJ141" s="23"/>
      <c r="EK141" s="23"/>
      <c r="EL141" s="23"/>
      <c r="EM141" s="23"/>
      <c r="EN141" s="23"/>
      <c r="EO141" s="23"/>
      <c r="EP141" s="23"/>
      <c r="EQ141" s="23"/>
      <c r="ER141" s="23"/>
      <c r="ES141" s="23"/>
      <c r="ET141" s="23"/>
      <c r="EU141" s="23"/>
      <c r="EV141" s="23"/>
      <c r="EW141" s="23"/>
      <c r="EX141" s="23"/>
      <c r="EY141" s="23"/>
      <c r="EZ141" s="23"/>
      <c r="FA141" s="23"/>
      <c r="FB141" s="23"/>
      <c r="FC141" s="23"/>
      <c r="FD141" s="23"/>
      <c r="FE141" s="23"/>
      <c r="FF141" s="23"/>
      <c r="FG141" s="23"/>
      <c r="FH141" s="23"/>
      <c r="FI141" s="23"/>
      <c r="FJ141" s="23"/>
      <c r="FK141" s="23"/>
      <c r="FL141" s="23"/>
      <c r="FM141" s="23"/>
      <c r="FN141" s="23"/>
      <c r="FO141" s="23"/>
      <c r="FP141" s="23"/>
      <c r="FQ141" s="23"/>
      <c r="FR141" s="23"/>
      <c r="FS141" s="23"/>
      <c r="FT141" s="23"/>
      <c r="FU141" s="23"/>
      <c r="FV141" s="23"/>
      <c r="FW141" s="23"/>
      <c r="FX141" s="23"/>
      <c r="FY141" s="23"/>
      <c r="FZ141" s="23"/>
      <c r="GA141" s="23"/>
      <c r="GB141" s="23"/>
      <c r="GC141" s="23"/>
      <c r="GD141" s="23"/>
      <c r="GE141" s="23"/>
      <c r="GF141" s="23"/>
      <c r="GG141" s="23"/>
      <c r="GH141" s="23"/>
      <c r="GI141" s="23"/>
      <c r="GJ141" s="23"/>
      <c r="GK141" s="23"/>
      <c r="GL141" s="23"/>
      <c r="GM141" s="23"/>
      <c r="GN141" s="23"/>
      <c r="GO141" s="23"/>
      <c r="GP141" s="23"/>
      <c r="GQ141" s="23"/>
      <c r="GR141" s="23"/>
      <c r="GS141" s="23"/>
      <c r="GT141" s="23"/>
      <c r="GU141" s="23"/>
      <c r="GV141" s="23"/>
      <c r="GW141" s="23"/>
      <c r="GX141" s="23"/>
      <c r="GY141" s="23"/>
      <c r="GZ141" s="23"/>
      <c r="HA141" s="23"/>
      <c r="HB141" s="23"/>
      <c r="HC141" s="23"/>
      <c r="HD141" s="23"/>
      <c r="HE141" s="23"/>
      <c r="HF141" s="23"/>
      <c r="HG141" s="23"/>
      <c r="HH141" s="23"/>
      <c r="HI141" s="23"/>
      <c r="HJ141" s="23"/>
      <c r="HK141" s="23"/>
      <c r="HL141" s="23"/>
      <c r="HM141" s="23"/>
      <c r="HN141" s="23"/>
      <c r="HO141" s="23"/>
      <c r="HP141" s="23"/>
      <c r="HQ141" s="23"/>
      <c r="HR141" s="23"/>
      <c r="HS141" s="23"/>
      <c r="HT141" s="23"/>
      <c r="HU141" s="23"/>
      <c r="HV141" s="23"/>
      <c r="HW141" s="23"/>
      <c r="HX141" s="23"/>
      <c r="HY141" s="23"/>
      <c r="HZ141" s="23"/>
      <c r="IA141" s="23"/>
      <c r="IB141" s="23"/>
      <c r="IC141" s="23"/>
      <c r="ID141" s="23"/>
      <c r="IE141" s="23"/>
      <c r="IF141" s="23"/>
      <c r="IG141" s="23"/>
      <c r="IH141" s="23"/>
      <c r="II141" s="23"/>
      <c r="IJ141" s="23"/>
      <c r="IK141" s="23"/>
      <c r="IL141" s="23"/>
      <c r="IM141" s="23"/>
      <c r="IN141" s="23"/>
      <c r="IO141" s="23"/>
      <c r="IP141" s="23"/>
      <c r="IQ141" s="23"/>
      <c r="IR141" s="23"/>
      <c r="IS141" s="23"/>
      <c r="IT141" s="23"/>
    </row>
    <row r="142" spans="1:254" customFormat="1" ht="12.75" x14ac:dyDescent="0.2">
      <c r="A142" s="259" t="s">
        <v>766</v>
      </c>
      <c r="B142" s="258" t="s">
        <v>434</v>
      </c>
      <c r="C142" s="257" t="s">
        <v>435</v>
      </c>
      <c r="D142" s="256" t="s">
        <v>194</v>
      </c>
      <c r="E142" s="255">
        <v>7.83</v>
      </c>
      <c r="F142" s="254" t="s">
        <v>875</v>
      </c>
      <c r="G142" s="253" t="s">
        <v>1008</v>
      </c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>
        <f>[1]Source!P212</f>
        <v>164</v>
      </c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  <c r="CX142" s="23"/>
      <c r="CY142" s="23"/>
      <c r="CZ142" s="23"/>
      <c r="DA142" s="23"/>
      <c r="DB142" s="23"/>
      <c r="DC142" s="23"/>
      <c r="DD142" s="23"/>
      <c r="DE142" s="23"/>
      <c r="DF142" s="23"/>
      <c r="DG142" s="23"/>
      <c r="DH142" s="23">
        <f>IF(E140&gt;0,ROUND([1]Source!P212/E140,2),0)</f>
        <v>41.89</v>
      </c>
      <c r="DI142" s="23"/>
      <c r="DJ142" s="23"/>
      <c r="DK142" s="252" t="str">
        <f>F142</f>
        <v>Материал</v>
      </c>
      <c r="DL142" s="23">
        <f>[1]Source!P212</f>
        <v>164</v>
      </c>
      <c r="DM142" s="23"/>
      <c r="DN142" s="23"/>
      <c r="DO142" s="23"/>
      <c r="DP142" s="23"/>
      <c r="DQ142" s="23"/>
      <c r="DR142" s="23"/>
      <c r="DS142" s="23"/>
      <c r="DT142" s="23"/>
      <c r="DU142" s="23"/>
      <c r="DV142" s="23"/>
      <c r="DW142" s="23"/>
      <c r="DX142" s="23"/>
      <c r="DY142" s="23"/>
      <c r="DZ142" s="23"/>
      <c r="EA142" s="23"/>
      <c r="EB142" s="23"/>
      <c r="EC142" s="23"/>
      <c r="ED142" s="23"/>
      <c r="EE142" s="23"/>
      <c r="EF142" s="23"/>
      <c r="EG142" s="23"/>
      <c r="EH142" s="23"/>
      <c r="EI142" s="23"/>
      <c r="EJ142" s="23"/>
      <c r="EK142" s="23"/>
      <c r="EL142" s="23"/>
      <c r="EM142" s="23"/>
      <c r="EN142" s="23"/>
      <c r="EO142" s="23"/>
      <c r="EP142" s="23"/>
      <c r="EQ142" s="23"/>
      <c r="ER142" s="23"/>
      <c r="ES142" s="23"/>
      <c r="ET142" s="23"/>
      <c r="EU142" s="23"/>
      <c r="EV142" s="23"/>
      <c r="EW142" s="23"/>
      <c r="EX142" s="23"/>
      <c r="EY142" s="23"/>
      <c r="EZ142" s="23"/>
      <c r="FA142" s="23"/>
      <c r="FB142" s="23"/>
      <c r="FC142" s="23"/>
      <c r="FD142" s="23"/>
      <c r="FE142" s="23"/>
      <c r="FF142" s="23"/>
      <c r="FG142" s="23"/>
      <c r="FH142" s="23"/>
      <c r="FI142" s="23"/>
      <c r="FJ142" s="23"/>
      <c r="FK142" s="23"/>
      <c r="FL142" s="23"/>
      <c r="FM142" s="23"/>
      <c r="FN142" s="23"/>
      <c r="FO142" s="23"/>
      <c r="FP142" s="23"/>
      <c r="FQ142" s="23"/>
      <c r="FR142" s="23"/>
      <c r="FS142" s="23"/>
      <c r="FT142" s="23"/>
      <c r="FU142" s="23"/>
      <c r="FV142" s="23"/>
      <c r="FW142" s="23"/>
      <c r="FX142" s="23"/>
      <c r="FY142" s="23"/>
      <c r="FZ142" s="23"/>
      <c r="GA142" s="23"/>
      <c r="GB142" s="23"/>
      <c r="GC142" s="23"/>
      <c r="GD142" s="23"/>
      <c r="GE142" s="23"/>
      <c r="GF142" s="23"/>
      <c r="GG142" s="23"/>
      <c r="GH142" s="23"/>
      <c r="GI142" s="23"/>
      <c r="GJ142" s="23"/>
      <c r="GK142" s="23"/>
      <c r="GL142" s="23"/>
      <c r="GM142" s="23"/>
      <c r="GN142" s="23"/>
      <c r="GO142" s="23"/>
      <c r="GP142" s="23"/>
      <c r="GQ142" s="23"/>
      <c r="GR142" s="23"/>
      <c r="GS142" s="23"/>
      <c r="GT142" s="23"/>
      <c r="GU142" s="23"/>
      <c r="GV142" s="23"/>
      <c r="GW142" s="23"/>
      <c r="GX142" s="23"/>
      <c r="GY142" s="23"/>
      <c r="GZ142" s="23"/>
      <c r="HA142" s="23"/>
      <c r="HB142" s="23"/>
      <c r="HC142" s="23"/>
      <c r="HD142" s="23"/>
      <c r="HE142" s="23"/>
      <c r="HF142" s="23"/>
      <c r="HG142" s="23"/>
      <c r="HH142" s="23"/>
      <c r="HI142" s="23"/>
      <c r="HJ142" s="23"/>
      <c r="HK142" s="23"/>
      <c r="HL142" s="23"/>
      <c r="HM142" s="23"/>
      <c r="HN142" s="23"/>
      <c r="HO142" s="23"/>
      <c r="HP142" s="23"/>
      <c r="HQ142" s="23"/>
      <c r="HR142" s="23"/>
      <c r="HS142" s="23"/>
      <c r="HT142" s="23"/>
      <c r="HU142" s="23"/>
      <c r="HV142" s="23"/>
      <c r="HW142" s="23"/>
      <c r="HX142" s="23"/>
      <c r="HY142" s="23"/>
      <c r="HZ142" s="23"/>
      <c r="IA142" s="23"/>
      <c r="IB142" s="23"/>
      <c r="IC142" s="23"/>
      <c r="ID142" s="23"/>
      <c r="IE142" s="23"/>
      <c r="IF142" s="23"/>
      <c r="IG142" s="23"/>
      <c r="IH142" s="23"/>
      <c r="II142" s="23"/>
      <c r="IJ142" s="23"/>
      <c r="IK142" s="23"/>
      <c r="IL142" s="23"/>
      <c r="IM142" s="23"/>
      <c r="IN142" s="23"/>
      <c r="IO142" s="23"/>
      <c r="IP142" s="23"/>
      <c r="IQ142" s="23"/>
      <c r="IR142" s="23"/>
      <c r="IS142" s="23"/>
      <c r="IT142" s="23"/>
    </row>
    <row r="143" spans="1:254" customFormat="1" ht="33.75" x14ac:dyDescent="0.2">
      <c r="A143" s="101">
        <v>21</v>
      </c>
      <c r="B143" s="109" t="s">
        <v>467</v>
      </c>
      <c r="C143" s="102" t="s">
        <v>468</v>
      </c>
      <c r="D143" s="103" t="s">
        <v>466</v>
      </c>
      <c r="E143" s="104">
        <v>3.915</v>
      </c>
      <c r="F143" s="243"/>
      <c r="G143" s="108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  <c r="CY143" s="23"/>
      <c r="CZ143" s="23"/>
      <c r="DA143" s="23"/>
      <c r="DB143" s="23"/>
      <c r="DC143" s="23"/>
      <c r="DD143" s="23"/>
      <c r="DE143" s="23"/>
      <c r="DF143" s="23"/>
      <c r="DG143" s="23"/>
      <c r="DH143" s="23"/>
      <c r="DI143" s="23"/>
      <c r="DJ143" s="23"/>
      <c r="DK143" s="23"/>
      <c r="DL143" s="23"/>
      <c r="DM143" s="23"/>
      <c r="DN143" s="23"/>
      <c r="DO143" s="23"/>
      <c r="DP143" s="23"/>
      <c r="DQ143" s="23"/>
      <c r="DR143" s="23"/>
      <c r="DS143" s="23"/>
      <c r="DT143" s="23"/>
      <c r="DU143" s="23"/>
      <c r="DV143" s="23"/>
      <c r="DW143" s="23"/>
      <c r="DX143" s="23"/>
      <c r="DY143" s="23"/>
      <c r="DZ143" s="23"/>
      <c r="EA143" s="23"/>
      <c r="EB143" s="23"/>
      <c r="EC143" s="23"/>
      <c r="ED143" s="23"/>
      <c r="EE143" s="23"/>
      <c r="EF143" s="23"/>
      <c r="EG143" s="23"/>
      <c r="EH143" s="23"/>
      <c r="EI143" s="23"/>
      <c r="EJ143" s="23"/>
      <c r="EK143" s="23"/>
      <c r="EL143" s="23"/>
      <c r="EM143" s="23"/>
      <c r="EN143" s="23"/>
      <c r="EO143" s="23"/>
      <c r="EP143" s="23"/>
      <c r="EQ143" s="23"/>
      <c r="ER143" s="23"/>
      <c r="ES143" s="23"/>
      <c r="ET143" s="23"/>
      <c r="EU143" s="23"/>
      <c r="EV143" s="23"/>
      <c r="EW143" s="23"/>
      <c r="EX143" s="23"/>
      <c r="EY143" s="23"/>
      <c r="EZ143" s="23"/>
      <c r="FA143" s="23"/>
      <c r="FB143" s="23"/>
      <c r="FC143" s="23"/>
      <c r="FD143" s="23"/>
      <c r="FE143" s="23"/>
      <c r="FF143" s="23"/>
      <c r="FG143" s="23"/>
      <c r="FH143" s="23"/>
      <c r="FI143" s="23"/>
      <c r="FJ143" s="23"/>
      <c r="FK143" s="23"/>
      <c r="FL143" s="23"/>
      <c r="FM143" s="23"/>
      <c r="FN143" s="23"/>
      <c r="FO143" s="23"/>
      <c r="FP143" s="23"/>
      <c r="FQ143" s="23"/>
      <c r="FR143" s="23"/>
      <c r="FS143" s="23"/>
      <c r="FT143" s="23"/>
      <c r="FU143" s="23"/>
      <c r="FV143" s="23"/>
      <c r="FW143" s="23"/>
      <c r="FX143" s="23"/>
      <c r="FY143" s="23"/>
      <c r="FZ143" s="23"/>
      <c r="GA143" s="23"/>
      <c r="GB143" s="23"/>
      <c r="GC143" s="23"/>
      <c r="GD143" s="23"/>
      <c r="GE143" s="23"/>
      <c r="GF143" s="23"/>
      <c r="GG143" s="23"/>
      <c r="GH143" s="23"/>
      <c r="GI143" s="23"/>
      <c r="GJ143" s="23"/>
      <c r="GK143" s="23"/>
      <c r="GL143" s="23"/>
      <c r="GM143" s="23"/>
      <c r="GN143" s="23"/>
      <c r="GO143" s="23"/>
      <c r="GP143" s="23"/>
      <c r="GQ143" s="23"/>
      <c r="GR143" s="23"/>
      <c r="GS143" s="23"/>
      <c r="GT143" s="23"/>
      <c r="GU143" s="23"/>
      <c r="GV143" s="23"/>
      <c r="GW143" s="23"/>
      <c r="GX143" s="23"/>
      <c r="GY143" s="23"/>
      <c r="GZ143" s="23"/>
      <c r="HA143" s="23"/>
      <c r="HB143" s="23"/>
      <c r="HC143" s="23"/>
      <c r="HD143" s="23"/>
      <c r="HE143" s="23"/>
      <c r="HF143" s="23"/>
      <c r="HG143" s="23"/>
      <c r="HH143" s="23"/>
      <c r="HI143" s="23"/>
      <c r="HJ143" s="23"/>
      <c r="HK143" s="23"/>
      <c r="HL143" s="23"/>
      <c r="HM143" s="23"/>
      <c r="HN143" s="23"/>
      <c r="HO143" s="23"/>
      <c r="HP143" s="23"/>
      <c r="HQ143" s="23"/>
      <c r="HR143" s="23"/>
      <c r="HS143" s="23"/>
      <c r="HT143" s="23"/>
      <c r="HU143" s="23"/>
      <c r="HV143" s="23"/>
      <c r="HW143" s="23"/>
      <c r="HX143" s="23"/>
      <c r="HY143" s="23"/>
      <c r="HZ143" s="23"/>
      <c r="IA143" s="23"/>
      <c r="IB143" s="23"/>
      <c r="IC143" s="23"/>
      <c r="ID143" s="23"/>
      <c r="IE143" s="23"/>
      <c r="IF143" s="23"/>
      <c r="IG143" s="23"/>
      <c r="IH143" s="23"/>
      <c r="II143" s="23"/>
      <c r="IJ143" s="23"/>
      <c r="IK143" s="23"/>
      <c r="IL143" s="23"/>
      <c r="IM143" s="23"/>
      <c r="IN143" s="23"/>
      <c r="IO143" s="23"/>
      <c r="IP143" s="23"/>
      <c r="IQ143" s="23"/>
      <c r="IR143" s="23"/>
      <c r="IS143" s="23"/>
      <c r="IT143" s="23"/>
    </row>
    <row r="144" spans="1:254" customFormat="1" ht="24" x14ac:dyDescent="0.2">
      <c r="A144" s="266" t="s">
        <v>765</v>
      </c>
      <c r="B144" s="265" t="s">
        <v>731</v>
      </c>
      <c r="C144" s="264" t="s">
        <v>730</v>
      </c>
      <c r="D144" s="263" t="s">
        <v>194</v>
      </c>
      <c r="E144" s="262">
        <v>17.6175</v>
      </c>
      <c r="F144" s="261" t="s">
        <v>875</v>
      </c>
      <c r="G144" s="260" t="s">
        <v>876</v>
      </c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>
        <f>[1]Source!P216</f>
        <v>32795</v>
      </c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  <c r="DB144" s="23"/>
      <c r="DC144" s="23"/>
      <c r="DD144" s="23"/>
      <c r="DE144" s="23"/>
      <c r="DF144" s="23"/>
      <c r="DG144" s="23"/>
      <c r="DH144" s="23">
        <f>IF(E143&gt;0,ROUND([1]Source!P216/E143,2),0)</f>
        <v>8376.76</v>
      </c>
      <c r="DI144" s="23"/>
      <c r="DJ144" s="23"/>
      <c r="DK144" s="252" t="str">
        <f>F144</f>
        <v>Материал</v>
      </c>
      <c r="DL144" s="23">
        <f>[1]Source!P216</f>
        <v>32795</v>
      </c>
      <c r="DM144" s="23"/>
      <c r="DN144" s="23"/>
      <c r="DO144" s="23"/>
      <c r="DP144" s="23"/>
      <c r="DQ144" s="23"/>
      <c r="DR144" s="23"/>
      <c r="DS144" s="23"/>
      <c r="DT144" s="23"/>
      <c r="DU144" s="23"/>
      <c r="DV144" s="23"/>
      <c r="DW144" s="23"/>
      <c r="DX144" s="23"/>
      <c r="DY144" s="23"/>
      <c r="DZ144" s="23"/>
      <c r="EA144" s="23"/>
      <c r="EB144" s="23"/>
      <c r="EC144" s="23"/>
      <c r="ED144" s="23"/>
      <c r="EE144" s="23"/>
      <c r="EF144" s="23"/>
      <c r="EG144" s="23"/>
      <c r="EH144" s="23"/>
      <c r="EI144" s="23"/>
      <c r="EJ144" s="23"/>
      <c r="EK144" s="23"/>
      <c r="EL144" s="23"/>
      <c r="EM144" s="23"/>
      <c r="EN144" s="23"/>
      <c r="EO144" s="23"/>
      <c r="EP144" s="23"/>
      <c r="EQ144" s="23"/>
      <c r="ER144" s="23"/>
      <c r="ES144" s="23"/>
      <c r="ET144" s="23"/>
      <c r="EU144" s="23"/>
      <c r="EV144" s="23"/>
      <c r="EW144" s="23"/>
      <c r="EX144" s="23"/>
      <c r="EY144" s="23"/>
      <c r="EZ144" s="23"/>
      <c r="FA144" s="23"/>
      <c r="FB144" s="23"/>
      <c r="FC144" s="23"/>
      <c r="FD144" s="23"/>
      <c r="FE144" s="23"/>
      <c r="FF144" s="23"/>
      <c r="FG144" s="23"/>
      <c r="FH144" s="23"/>
      <c r="FI144" s="23"/>
      <c r="FJ144" s="23"/>
      <c r="FK144" s="23"/>
      <c r="FL144" s="23"/>
      <c r="FM144" s="23"/>
      <c r="FN144" s="23"/>
      <c r="FO144" s="23"/>
      <c r="FP144" s="23"/>
      <c r="FQ144" s="23"/>
      <c r="FR144" s="23"/>
      <c r="FS144" s="23"/>
      <c r="FT144" s="23"/>
      <c r="FU144" s="23"/>
      <c r="FV144" s="23"/>
      <c r="FW144" s="23"/>
      <c r="FX144" s="23"/>
      <c r="FY144" s="23"/>
      <c r="FZ144" s="23"/>
      <c r="GA144" s="23"/>
      <c r="GB144" s="23"/>
      <c r="GC144" s="23"/>
      <c r="GD144" s="23"/>
      <c r="GE144" s="23"/>
      <c r="GF144" s="23"/>
      <c r="GG144" s="23"/>
      <c r="GH144" s="23"/>
      <c r="GI144" s="23"/>
      <c r="GJ144" s="23"/>
      <c r="GK144" s="23"/>
      <c r="GL144" s="23"/>
      <c r="GM144" s="23"/>
      <c r="GN144" s="23"/>
      <c r="GO144" s="23"/>
      <c r="GP144" s="23"/>
      <c r="GQ144" s="23"/>
      <c r="GR144" s="23"/>
      <c r="GS144" s="23"/>
      <c r="GT144" s="23"/>
      <c r="GU144" s="23"/>
      <c r="GV144" s="23"/>
      <c r="GW144" s="23"/>
      <c r="GX144" s="23"/>
      <c r="GY144" s="23"/>
      <c r="GZ144" s="23"/>
      <c r="HA144" s="23"/>
      <c r="HB144" s="23"/>
      <c r="HC144" s="23"/>
      <c r="HD144" s="23"/>
      <c r="HE144" s="23"/>
      <c r="HF144" s="23"/>
      <c r="HG144" s="23"/>
      <c r="HH144" s="23"/>
      <c r="HI144" s="23"/>
      <c r="HJ144" s="23"/>
      <c r="HK144" s="23"/>
      <c r="HL144" s="23"/>
      <c r="HM144" s="23"/>
      <c r="HN144" s="23"/>
      <c r="HO144" s="23"/>
      <c r="HP144" s="23"/>
      <c r="HQ144" s="23"/>
      <c r="HR144" s="23"/>
      <c r="HS144" s="23"/>
      <c r="HT144" s="23"/>
      <c r="HU144" s="23"/>
      <c r="HV144" s="23"/>
      <c r="HW144" s="23"/>
      <c r="HX144" s="23"/>
      <c r="HY144" s="23"/>
      <c r="HZ144" s="23"/>
      <c r="IA144" s="23"/>
      <c r="IB144" s="23"/>
      <c r="IC144" s="23"/>
      <c r="ID144" s="23"/>
      <c r="IE144" s="23"/>
      <c r="IF144" s="23"/>
      <c r="IG144" s="23"/>
      <c r="IH144" s="23"/>
      <c r="II144" s="23"/>
      <c r="IJ144" s="23"/>
      <c r="IK144" s="23"/>
      <c r="IL144" s="23"/>
      <c r="IM144" s="23"/>
      <c r="IN144" s="23"/>
      <c r="IO144" s="23"/>
      <c r="IP144" s="23"/>
      <c r="IQ144" s="23"/>
      <c r="IR144" s="23"/>
      <c r="IS144" s="23"/>
      <c r="IT144" s="23"/>
    </row>
    <row r="145" spans="1:254" customFormat="1" ht="24" customHeight="1" thickBot="1" x14ac:dyDescent="0.25">
      <c r="A145" s="413" t="s">
        <v>536</v>
      </c>
      <c r="B145" s="413"/>
      <c r="C145" s="414" t="s">
        <v>764</v>
      </c>
      <c r="D145" s="414"/>
      <c r="E145" s="414"/>
      <c r="F145" s="414"/>
      <c r="G145" s="414"/>
      <c r="BW145" s="244" t="str">
        <f>C145</f>
        <v xml:space="preserve"> тип 5  Спортивная площадка (Резиновая плитка Sagama Tile или аналог)  S=84 м2</v>
      </c>
      <c r="IT145" s="23"/>
    </row>
    <row r="146" spans="1:254" customFormat="1" ht="56.25" x14ac:dyDescent="0.2">
      <c r="A146" s="52">
        <v>22</v>
      </c>
      <c r="B146" s="60" t="s">
        <v>445</v>
      </c>
      <c r="C146" s="53" t="s">
        <v>620</v>
      </c>
      <c r="D146" s="54" t="s">
        <v>446</v>
      </c>
      <c r="E146" s="55">
        <v>8.4000000000000005E-2</v>
      </c>
      <c r="F146" s="242"/>
      <c r="G146" s="59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  <c r="CX146" s="23"/>
      <c r="CY146" s="23"/>
      <c r="CZ146" s="23"/>
      <c r="DA146" s="23"/>
      <c r="DB146" s="23"/>
      <c r="DC146" s="23"/>
      <c r="DD146" s="23"/>
      <c r="DE146" s="23"/>
      <c r="DF146" s="23"/>
      <c r="DG146" s="23"/>
      <c r="DH146" s="23"/>
      <c r="DI146" s="23"/>
      <c r="DJ146" s="23"/>
      <c r="DK146" s="23"/>
      <c r="DL146" s="23"/>
      <c r="DM146" s="23"/>
      <c r="DN146" s="23"/>
      <c r="DO146" s="23"/>
      <c r="DP146" s="23"/>
      <c r="DQ146" s="23"/>
      <c r="DR146" s="23"/>
      <c r="DS146" s="23"/>
      <c r="DT146" s="23"/>
      <c r="DU146" s="23"/>
      <c r="DV146" s="23"/>
      <c r="DW146" s="23"/>
      <c r="DX146" s="23"/>
      <c r="DY146" s="23"/>
      <c r="DZ146" s="23"/>
      <c r="EA146" s="23"/>
      <c r="EB146" s="23"/>
      <c r="EC146" s="23"/>
      <c r="ED146" s="23"/>
      <c r="EE146" s="23"/>
      <c r="EF146" s="23"/>
      <c r="EG146" s="23"/>
      <c r="EH146" s="23"/>
      <c r="EI146" s="23"/>
      <c r="EJ146" s="23"/>
      <c r="EK146" s="23"/>
      <c r="EL146" s="23"/>
      <c r="EM146" s="23"/>
      <c r="EN146" s="23"/>
      <c r="EO146" s="23"/>
      <c r="EP146" s="23"/>
      <c r="EQ146" s="23"/>
      <c r="ER146" s="23"/>
      <c r="ES146" s="23"/>
      <c r="ET146" s="23"/>
      <c r="EU146" s="23"/>
      <c r="EV146" s="23"/>
      <c r="EW146" s="23"/>
      <c r="EX146" s="23"/>
      <c r="EY146" s="23"/>
      <c r="EZ146" s="23"/>
      <c r="FA146" s="23"/>
      <c r="FB146" s="23"/>
      <c r="FC146" s="23"/>
      <c r="FD146" s="23"/>
      <c r="FE146" s="23"/>
      <c r="FF146" s="23"/>
      <c r="FG146" s="23"/>
      <c r="FH146" s="23"/>
      <c r="FI146" s="23"/>
      <c r="FJ146" s="23"/>
      <c r="FK146" s="23"/>
      <c r="FL146" s="23"/>
      <c r="FM146" s="23"/>
      <c r="FN146" s="23"/>
      <c r="FO146" s="23"/>
      <c r="FP146" s="23"/>
      <c r="FQ146" s="23"/>
      <c r="FR146" s="23"/>
      <c r="FS146" s="23"/>
      <c r="FT146" s="23"/>
      <c r="FU146" s="23"/>
      <c r="FV146" s="23"/>
      <c r="FW146" s="23"/>
      <c r="FX146" s="23"/>
      <c r="FY146" s="23"/>
      <c r="FZ146" s="23"/>
      <c r="GA146" s="23"/>
      <c r="GB146" s="23"/>
      <c r="GC146" s="23"/>
      <c r="GD146" s="23"/>
      <c r="GE146" s="23"/>
      <c r="GF146" s="23"/>
      <c r="GG146" s="23"/>
      <c r="GH146" s="23"/>
      <c r="GI146" s="23"/>
      <c r="GJ146" s="23"/>
      <c r="GK146" s="23"/>
      <c r="GL146" s="23"/>
      <c r="GM146" s="23"/>
      <c r="GN146" s="23"/>
      <c r="GO146" s="23"/>
      <c r="GP146" s="23"/>
      <c r="GQ146" s="23"/>
      <c r="GR146" s="23"/>
      <c r="GS146" s="23"/>
      <c r="GT146" s="23"/>
      <c r="GU146" s="23"/>
      <c r="GV146" s="23"/>
      <c r="GW146" s="23"/>
      <c r="GX146" s="23"/>
      <c r="GY146" s="23"/>
      <c r="GZ146" s="23"/>
      <c r="HA146" s="23"/>
      <c r="HB146" s="23"/>
      <c r="HC146" s="23"/>
      <c r="HD146" s="23"/>
      <c r="HE146" s="23"/>
      <c r="HF146" s="23"/>
      <c r="HG146" s="23"/>
      <c r="HH146" s="23"/>
      <c r="HI146" s="23"/>
      <c r="HJ146" s="23"/>
      <c r="HK146" s="23"/>
      <c r="HL146" s="23"/>
      <c r="HM146" s="23"/>
      <c r="HN146" s="23"/>
      <c r="HO146" s="23"/>
      <c r="HP146" s="23"/>
      <c r="HQ146" s="23"/>
      <c r="HR146" s="23"/>
      <c r="HS146" s="23"/>
      <c r="HT146" s="23"/>
      <c r="HU146" s="23"/>
      <c r="HV146" s="23"/>
      <c r="HW146" s="23"/>
      <c r="HX146" s="23"/>
      <c r="HY146" s="23"/>
      <c r="HZ146" s="23"/>
      <c r="IA146" s="23"/>
      <c r="IB146" s="23"/>
      <c r="IC146" s="23"/>
      <c r="ID146" s="23"/>
      <c r="IE146" s="23"/>
      <c r="IF146" s="23"/>
      <c r="IG146" s="23"/>
      <c r="IH146" s="23"/>
      <c r="II146" s="23"/>
      <c r="IJ146" s="23"/>
      <c r="IK146" s="23"/>
      <c r="IL146" s="23"/>
      <c r="IM146" s="23"/>
      <c r="IN146" s="23"/>
      <c r="IO146" s="23"/>
      <c r="IP146" s="23"/>
      <c r="IQ146" s="23"/>
      <c r="IR146" s="23"/>
      <c r="IS146" s="23"/>
      <c r="IT146" s="23"/>
    </row>
    <row r="147" spans="1:254" customFormat="1" ht="24" x14ac:dyDescent="0.2">
      <c r="A147" s="266" t="s">
        <v>763</v>
      </c>
      <c r="B147" s="265" t="s">
        <v>594</v>
      </c>
      <c r="C147" s="264" t="s">
        <v>593</v>
      </c>
      <c r="D147" s="263" t="s">
        <v>194</v>
      </c>
      <c r="E147" s="262">
        <v>9.24</v>
      </c>
      <c r="F147" s="261" t="s">
        <v>875</v>
      </c>
      <c r="G147" s="260" t="s">
        <v>1008</v>
      </c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>
        <f>[1]Source!P255</f>
        <v>8260</v>
      </c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  <c r="CX147" s="23"/>
      <c r="CY147" s="23"/>
      <c r="CZ147" s="23"/>
      <c r="DA147" s="23"/>
      <c r="DB147" s="23"/>
      <c r="DC147" s="23"/>
      <c r="DD147" s="23"/>
      <c r="DE147" s="23"/>
      <c r="DF147" s="23"/>
      <c r="DG147" s="23"/>
      <c r="DH147" s="23">
        <f>IF(E146&gt;0,ROUND([1]Source!P255/E146,2),0)</f>
        <v>98333.33</v>
      </c>
      <c r="DI147" s="23"/>
      <c r="DJ147" s="23"/>
      <c r="DK147" s="252" t="str">
        <f>F147</f>
        <v>Материал</v>
      </c>
      <c r="DL147" s="23">
        <f>[1]Source!P255</f>
        <v>8260</v>
      </c>
      <c r="DM147" s="23"/>
      <c r="DN147" s="23"/>
      <c r="DO147" s="23"/>
      <c r="DP147" s="23"/>
      <c r="DQ147" s="23"/>
      <c r="DR147" s="23"/>
      <c r="DS147" s="23"/>
      <c r="DT147" s="23"/>
      <c r="DU147" s="23"/>
      <c r="DV147" s="23"/>
      <c r="DW147" s="23"/>
      <c r="DX147" s="23"/>
      <c r="DY147" s="23"/>
      <c r="DZ147" s="23"/>
      <c r="EA147" s="23"/>
      <c r="EB147" s="23"/>
      <c r="EC147" s="23"/>
      <c r="ED147" s="23"/>
      <c r="EE147" s="23"/>
      <c r="EF147" s="23"/>
      <c r="EG147" s="23"/>
      <c r="EH147" s="23"/>
      <c r="EI147" s="23"/>
      <c r="EJ147" s="23"/>
      <c r="EK147" s="23"/>
      <c r="EL147" s="23"/>
      <c r="EM147" s="23"/>
      <c r="EN147" s="23"/>
      <c r="EO147" s="23"/>
      <c r="EP147" s="23"/>
      <c r="EQ147" s="23"/>
      <c r="ER147" s="23"/>
      <c r="ES147" s="23"/>
      <c r="ET147" s="23"/>
      <c r="EU147" s="23"/>
      <c r="EV147" s="23"/>
      <c r="EW147" s="23"/>
      <c r="EX147" s="23"/>
      <c r="EY147" s="23"/>
      <c r="EZ147" s="23"/>
      <c r="FA147" s="23"/>
      <c r="FB147" s="23"/>
      <c r="FC147" s="23"/>
      <c r="FD147" s="23"/>
      <c r="FE147" s="23"/>
      <c r="FF147" s="23"/>
      <c r="FG147" s="23"/>
      <c r="FH147" s="23"/>
      <c r="FI147" s="23"/>
      <c r="FJ147" s="23"/>
      <c r="FK147" s="23"/>
      <c r="FL147" s="23"/>
      <c r="FM147" s="23"/>
      <c r="FN147" s="23"/>
      <c r="FO147" s="23"/>
      <c r="FP147" s="23"/>
      <c r="FQ147" s="23"/>
      <c r="FR147" s="23"/>
      <c r="FS147" s="23"/>
      <c r="FT147" s="23"/>
      <c r="FU147" s="23"/>
      <c r="FV147" s="23"/>
      <c r="FW147" s="23"/>
      <c r="FX147" s="23"/>
      <c r="FY147" s="23"/>
      <c r="FZ147" s="23"/>
      <c r="GA147" s="23"/>
      <c r="GB147" s="23"/>
      <c r="GC147" s="23"/>
      <c r="GD147" s="23"/>
      <c r="GE147" s="23"/>
      <c r="GF147" s="23"/>
      <c r="GG147" s="23"/>
      <c r="GH147" s="23"/>
      <c r="GI147" s="23"/>
      <c r="GJ147" s="23"/>
      <c r="GK147" s="23"/>
      <c r="GL147" s="23"/>
      <c r="GM147" s="23"/>
      <c r="GN147" s="23"/>
      <c r="GO147" s="23"/>
      <c r="GP147" s="23"/>
      <c r="GQ147" s="23"/>
      <c r="GR147" s="23"/>
      <c r="GS147" s="23"/>
      <c r="GT147" s="23"/>
      <c r="GU147" s="23"/>
      <c r="GV147" s="23"/>
      <c r="GW147" s="23"/>
      <c r="GX147" s="23"/>
      <c r="GY147" s="23"/>
      <c r="GZ147" s="23"/>
      <c r="HA147" s="23"/>
      <c r="HB147" s="23"/>
      <c r="HC147" s="23"/>
      <c r="HD147" s="23"/>
      <c r="HE147" s="23"/>
      <c r="HF147" s="23"/>
      <c r="HG147" s="23"/>
      <c r="HH147" s="23"/>
      <c r="HI147" s="23"/>
      <c r="HJ147" s="23"/>
      <c r="HK147" s="23"/>
      <c r="HL147" s="23"/>
      <c r="HM147" s="23"/>
      <c r="HN147" s="23"/>
      <c r="HO147" s="23"/>
      <c r="HP147" s="23"/>
      <c r="HQ147" s="23"/>
      <c r="HR147" s="23"/>
      <c r="HS147" s="23"/>
      <c r="HT147" s="23"/>
      <c r="HU147" s="23"/>
      <c r="HV147" s="23"/>
      <c r="HW147" s="23"/>
      <c r="HX147" s="23"/>
      <c r="HY147" s="23"/>
      <c r="HZ147" s="23"/>
      <c r="IA147" s="23"/>
      <c r="IB147" s="23"/>
      <c r="IC147" s="23"/>
      <c r="ID147" s="23"/>
      <c r="IE147" s="23"/>
      <c r="IF147" s="23"/>
      <c r="IG147" s="23"/>
      <c r="IH147" s="23"/>
      <c r="II147" s="23"/>
      <c r="IJ147" s="23"/>
      <c r="IK147" s="23"/>
      <c r="IL147" s="23"/>
      <c r="IM147" s="23"/>
      <c r="IN147" s="23"/>
      <c r="IO147" s="23"/>
      <c r="IP147" s="23"/>
      <c r="IQ147" s="23"/>
      <c r="IR147" s="23"/>
      <c r="IS147" s="23"/>
      <c r="IT147" s="23"/>
    </row>
    <row r="148" spans="1:254" customFormat="1" ht="12.75" x14ac:dyDescent="0.2">
      <c r="A148" s="259" t="s">
        <v>762</v>
      </c>
      <c r="B148" s="258" t="s">
        <v>434</v>
      </c>
      <c r="C148" s="257" t="s">
        <v>435</v>
      </c>
      <c r="D148" s="256" t="s">
        <v>194</v>
      </c>
      <c r="E148" s="255">
        <v>0.41999999999999993</v>
      </c>
      <c r="F148" s="254" t="s">
        <v>875</v>
      </c>
      <c r="G148" s="253" t="s">
        <v>1008</v>
      </c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>
        <f>[1]Source!P257</f>
        <v>9</v>
      </c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3"/>
      <c r="DH148" s="23">
        <f>IF(E146&gt;0,ROUND([1]Source!P257/E146,2),0)</f>
        <v>107.14</v>
      </c>
      <c r="DI148" s="23"/>
      <c r="DJ148" s="23"/>
      <c r="DK148" s="252" t="str">
        <f>F148</f>
        <v>Материал</v>
      </c>
      <c r="DL148" s="23">
        <f>[1]Source!P257</f>
        <v>9</v>
      </c>
      <c r="DM148" s="23"/>
      <c r="DN148" s="23"/>
      <c r="DO148" s="23"/>
      <c r="DP148" s="23"/>
      <c r="DQ148" s="23"/>
      <c r="DR148" s="23"/>
      <c r="DS148" s="23"/>
      <c r="DT148" s="23"/>
      <c r="DU148" s="23"/>
      <c r="DV148" s="23"/>
      <c r="DW148" s="23"/>
      <c r="DX148" s="23"/>
      <c r="DY148" s="23"/>
      <c r="DZ148" s="23"/>
      <c r="EA148" s="23"/>
      <c r="EB148" s="23"/>
      <c r="EC148" s="23"/>
      <c r="ED148" s="23"/>
      <c r="EE148" s="23"/>
      <c r="EF148" s="23"/>
      <c r="EG148" s="23"/>
      <c r="EH148" s="23"/>
      <c r="EI148" s="23"/>
      <c r="EJ148" s="23"/>
      <c r="EK148" s="23"/>
      <c r="EL148" s="23"/>
      <c r="EM148" s="23"/>
      <c r="EN148" s="23"/>
      <c r="EO148" s="23"/>
      <c r="EP148" s="23"/>
      <c r="EQ148" s="23"/>
      <c r="ER148" s="23"/>
      <c r="ES148" s="23"/>
      <c r="ET148" s="23"/>
      <c r="EU148" s="23"/>
      <c r="EV148" s="23"/>
      <c r="EW148" s="23"/>
      <c r="EX148" s="23"/>
      <c r="EY148" s="23"/>
      <c r="EZ148" s="23"/>
      <c r="FA148" s="23"/>
      <c r="FB148" s="23"/>
      <c r="FC148" s="23"/>
      <c r="FD148" s="23"/>
      <c r="FE148" s="23"/>
      <c r="FF148" s="23"/>
      <c r="FG148" s="23"/>
      <c r="FH148" s="23"/>
      <c r="FI148" s="23"/>
      <c r="FJ148" s="23"/>
      <c r="FK148" s="23"/>
      <c r="FL148" s="23"/>
      <c r="FM148" s="23"/>
      <c r="FN148" s="23"/>
      <c r="FO148" s="23"/>
      <c r="FP148" s="23"/>
      <c r="FQ148" s="23"/>
      <c r="FR148" s="23"/>
      <c r="FS148" s="23"/>
      <c r="FT148" s="23"/>
      <c r="FU148" s="23"/>
      <c r="FV148" s="23"/>
      <c r="FW148" s="23"/>
      <c r="FX148" s="23"/>
      <c r="FY148" s="23"/>
      <c r="FZ148" s="23"/>
      <c r="GA148" s="23"/>
      <c r="GB148" s="23"/>
      <c r="GC148" s="23"/>
      <c r="GD148" s="23"/>
      <c r="GE148" s="23"/>
      <c r="GF148" s="23"/>
      <c r="GG148" s="23"/>
      <c r="GH148" s="23"/>
      <c r="GI148" s="23"/>
      <c r="GJ148" s="23"/>
      <c r="GK148" s="23"/>
      <c r="GL148" s="23"/>
      <c r="GM148" s="23"/>
      <c r="GN148" s="23"/>
      <c r="GO148" s="23"/>
      <c r="GP148" s="23"/>
      <c r="GQ148" s="23"/>
      <c r="GR148" s="23"/>
      <c r="GS148" s="23"/>
      <c r="GT148" s="23"/>
      <c r="GU148" s="23"/>
      <c r="GV148" s="23"/>
      <c r="GW148" s="23"/>
      <c r="GX148" s="23"/>
      <c r="GY148" s="23"/>
      <c r="GZ148" s="23"/>
      <c r="HA148" s="23"/>
      <c r="HB148" s="23"/>
      <c r="HC148" s="23"/>
      <c r="HD148" s="23"/>
      <c r="HE148" s="23"/>
      <c r="HF148" s="23"/>
      <c r="HG148" s="23"/>
      <c r="HH148" s="23"/>
      <c r="HI148" s="23"/>
      <c r="HJ148" s="23"/>
      <c r="HK148" s="23"/>
      <c r="HL148" s="23"/>
      <c r="HM148" s="23"/>
      <c r="HN148" s="23"/>
      <c r="HO148" s="23"/>
      <c r="HP148" s="23"/>
      <c r="HQ148" s="23"/>
      <c r="HR148" s="23"/>
      <c r="HS148" s="23"/>
      <c r="HT148" s="23"/>
      <c r="HU148" s="23"/>
      <c r="HV148" s="23"/>
      <c r="HW148" s="23"/>
      <c r="HX148" s="23"/>
      <c r="HY148" s="23"/>
      <c r="HZ148" s="23"/>
      <c r="IA148" s="23"/>
      <c r="IB148" s="23"/>
      <c r="IC148" s="23"/>
      <c r="ID148" s="23"/>
      <c r="IE148" s="23"/>
      <c r="IF148" s="23"/>
      <c r="IG148" s="23"/>
      <c r="IH148" s="23"/>
      <c r="II148" s="23"/>
      <c r="IJ148" s="23"/>
      <c r="IK148" s="23"/>
      <c r="IL148" s="23"/>
      <c r="IM148" s="23"/>
      <c r="IN148" s="23"/>
      <c r="IO148" s="23"/>
      <c r="IP148" s="23"/>
      <c r="IQ148" s="23"/>
      <c r="IR148" s="23"/>
      <c r="IS148" s="23"/>
      <c r="IT148" s="23"/>
    </row>
    <row r="149" spans="1:254" customFormat="1" ht="33.75" x14ac:dyDescent="0.2">
      <c r="A149" s="101">
        <v>23</v>
      </c>
      <c r="B149" s="109" t="s">
        <v>465</v>
      </c>
      <c r="C149" s="102" t="s">
        <v>735</v>
      </c>
      <c r="D149" s="103" t="s">
        <v>466</v>
      </c>
      <c r="E149" s="104">
        <v>0.84</v>
      </c>
      <c r="F149" s="243"/>
      <c r="G149" s="108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3"/>
      <c r="DH149" s="23"/>
      <c r="DI149" s="23"/>
      <c r="DJ149" s="23"/>
      <c r="DK149" s="23"/>
      <c r="DL149" s="23"/>
      <c r="DM149" s="23"/>
      <c r="DN149" s="23"/>
      <c r="DO149" s="23"/>
      <c r="DP149" s="23"/>
      <c r="DQ149" s="23"/>
      <c r="DR149" s="23"/>
      <c r="DS149" s="23"/>
      <c r="DT149" s="23"/>
      <c r="DU149" s="23"/>
      <c r="DV149" s="23"/>
      <c r="DW149" s="23"/>
      <c r="DX149" s="23"/>
      <c r="DY149" s="23"/>
      <c r="DZ149" s="23"/>
      <c r="EA149" s="23"/>
      <c r="EB149" s="23"/>
      <c r="EC149" s="23"/>
      <c r="ED149" s="23"/>
      <c r="EE149" s="23"/>
      <c r="EF149" s="23"/>
      <c r="EG149" s="23"/>
      <c r="EH149" s="23"/>
      <c r="EI149" s="23"/>
      <c r="EJ149" s="23"/>
      <c r="EK149" s="23"/>
      <c r="EL149" s="23"/>
      <c r="EM149" s="23"/>
      <c r="EN149" s="23"/>
      <c r="EO149" s="23"/>
      <c r="EP149" s="23"/>
      <c r="EQ149" s="23"/>
      <c r="ER149" s="23"/>
      <c r="ES149" s="23"/>
      <c r="ET149" s="23"/>
      <c r="EU149" s="23"/>
      <c r="EV149" s="23"/>
      <c r="EW149" s="23"/>
      <c r="EX149" s="23"/>
      <c r="EY149" s="23"/>
      <c r="EZ149" s="23"/>
      <c r="FA149" s="23"/>
      <c r="FB149" s="23"/>
      <c r="FC149" s="23"/>
      <c r="FD149" s="23"/>
      <c r="FE149" s="23"/>
      <c r="FF149" s="23"/>
      <c r="FG149" s="23"/>
      <c r="FH149" s="23"/>
      <c r="FI149" s="23"/>
      <c r="FJ149" s="23"/>
      <c r="FK149" s="23"/>
      <c r="FL149" s="23"/>
      <c r="FM149" s="23"/>
      <c r="FN149" s="23"/>
      <c r="FO149" s="23"/>
      <c r="FP149" s="23"/>
      <c r="FQ149" s="23"/>
      <c r="FR149" s="23"/>
      <c r="FS149" s="23"/>
      <c r="FT149" s="23"/>
      <c r="FU149" s="23"/>
      <c r="FV149" s="23"/>
      <c r="FW149" s="23"/>
      <c r="FX149" s="23"/>
      <c r="FY149" s="23"/>
      <c r="FZ149" s="23"/>
      <c r="GA149" s="23"/>
      <c r="GB149" s="23"/>
      <c r="GC149" s="23"/>
      <c r="GD149" s="23"/>
      <c r="GE149" s="23"/>
      <c r="GF149" s="23"/>
      <c r="GG149" s="23"/>
      <c r="GH149" s="23"/>
      <c r="GI149" s="23"/>
      <c r="GJ149" s="23"/>
      <c r="GK149" s="23"/>
      <c r="GL149" s="23"/>
      <c r="GM149" s="23"/>
      <c r="GN149" s="23"/>
      <c r="GO149" s="23"/>
      <c r="GP149" s="23"/>
      <c r="GQ149" s="23"/>
      <c r="GR149" s="23"/>
      <c r="GS149" s="23"/>
      <c r="GT149" s="23"/>
      <c r="GU149" s="23"/>
      <c r="GV149" s="23"/>
      <c r="GW149" s="23"/>
      <c r="GX149" s="23"/>
      <c r="GY149" s="23"/>
      <c r="GZ149" s="23"/>
      <c r="HA149" s="23"/>
      <c r="HB149" s="23"/>
      <c r="HC149" s="23"/>
      <c r="HD149" s="23"/>
      <c r="HE149" s="23"/>
      <c r="HF149" s="23"/>
      <c r="HG149" s="23"/>
      <c r="HH149" s="23"/>
      <c r="HI149" s="23"/>
      <c r="HJ149" s="23"/>
      <c r="HK149" s="23"/>
      <c r="HL149" s="23"/>
      <c r="HM149" s="23"/>
      <c r="HN149" s="23"/>
      <c r="HO149" s="23"/>
      <c r="HP149" s="23"/>
      <c r="HQ149" s="23"/>
      <c r="HR149" s="23"/>
      <c r="HS149" s="23"/>
      <c r="HT149" s="23"/>
      <c r="HU149" s="23"/>
      <c r="HV149" s="23"/>
      <c r="HW149" s="23"/>
      <c r="HX149" s="23"/>
      <c r="HY149" s="23"/>
      <c r="HZ149" s="23"/>
      <c r="IA149" s="23"/>
      <c r="IB149" s="23"/>
      <c r="IC149" s="23"/>
      <c r="ID149" s="23"/>
      <c r="IE149" s="23"/>
      <c r="IF149" s="23"/>
      <c r="IG149" s="23"/>
      <c r="IH149" s="23"/>
      <c r="II149" s="23"/>
      <c r="IJ149" s="23"/>
      <c r="IK149" s="23"/>
      <c r="IL149" s="23"/>
      <c r="IM149" s="23"/>
      <c r="IN149" s="23"/>
      <c r="IO149" s="23"/>
      <c r="IP149" s="23"/>
      <c r="IQ149" s="23"/>
      <c r="IR149" s="23"/>
      <c r="IS149" s="23"/>
      <c r="IT149" s="23"/>
    </row>
    <row r="150" spans="1:254" customFormat="1" ht="24" x14ac:dyDescent="0.2">
      <c r="A150" s="266" t="s">
        <v>761</v>
      </c>
      <c r="B150" s="265" t="s">
        <v>731</v>
      </c>
      <c r="C150" s="264" t="s">
        <v>730</v>
      </c>
      <c r="D150" s="263" t="s">
        <v>194</v>
      </c>
      <c r="E150" s="262">
        <v>14.615999999999998</v>
      </c>
      <c r="F150" s="261" t="s">
        <v>875</v>
      </c>
      <c r="G150" s="260" t="s">
        <v>876</v>
      </c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>
        <f>[1]Source!P261</f>
        <v>27208</v>
      </c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  <c r="CX150" s="23"/>
      <c r="CY150" s="23"/>
      <c r="CZ150" s="23"/>
      <c r="DA150" s="23"/>
      <c r="DB150" s="23"/>
      <c r="DC150" s="23"/>
      <c r="DD150" s="23"/>
      <c r="DE150" s="23"/>
      <c r="DF150" s="23"/>
      <c r="DG150" s="23"/>
      <c r="DH150" s="23">
        <f>IF(E149&gt;0,ROUND([1]Source!P261/E149,2),0)</f>
        <v>32390.48</v>
      </c>
      <c r="DI150" s="23"/>
      <c r="DJ150" s="23"/>
      <c r="DK150" s="252" t="str">
        <f>F150</f>
        <v>Материал</v>
      </c>
      <c r="DL150" s="23">
        <f>[1]Source!P261</f>
        <v>27208</v>
      </c>
      <c r="DM150" s="23"/>
      <c r="DN150" s="23"/>
      <c r="DO150" s="23"/>
      <c r="DP150" s="23"/>
      <c r="DQ150" s="23"/>
      <c r="DR150" s="23"/>
      <c r="DS150" s="23"/>
      <c r="DT150" s="23"/>
      <c r="DU150" s="23"/>
      <c r="DV150" s="23"/>
      <c r="DW150" s="23"/>
      <c r="DX150" s="23"/>
      <c r="DY150" s="23"/>
      <c r="DZ150" s="23"/>
      <c r="EA150" s="23"/>
      <c r="EB150" s="23"/>
      <c r="EC150" s="23"/>
      <c r="ED150" s="23"/>
      <c r="EE150" s="23"/>
      <c r="EF150" s="23"/>
      <c r="EG150" s="23"/>
      <c r="EH150" s="23"/>
      <c r="EI150" s="23"/>
      <c r="EJ150" s="23"/>
      <c r="EK150" s="23"/>
      <c r="EL150" s="23"/>
      <c r="EM150" s="23"/>
      <c r="EN150" s="23"/>
      <c r="EO150" s="23"/>
      <c r="EP150" s="23"/>
      <c r="EQ150" s="23"/>
      <c r="ER150" s="23"/>
      <c r="ES150" s="23"/>
      <c r="ET150" s="23"/>
      <c r="EU150" s="23"/>
      <c r="EV150" s="23"/>
      <c r="EW150" s="23"/>
      <c r="EX150" s="23"/>
      <c r="EY150" s="23"/>
      <c r="EZ150" s="23"/>
      <c r="FA150" s="23"/>
      <c r="FB150" s="23"/>
      <c r="FC150" s="23"/>
      <c r="FD150" s="23"/>
      <c r="FE150" s="23"/>
      <c r="FF150" s="23"/>
      <c r="FG150" s="23"/>
      <c r="FH150" s="23"/>
      <c r="FI150" s="23"/>
      <c r="FJ150" s="23"/>
      <c r="FK150" s="23"/>
      <c r="FL150" s="23"/>
      <c r="FM150" s="23"/>
      <c r="FN150" s="23"/>
      <c r="FO150" s="23"/>
      <c r="FP150" s="23"/>
      <c r="FQ150" s="23"/>
      <c r="FR150" s="23"/>
      <c r="FS150" s="23"/>
      <c r="FT150" s="23"/>
      <c r="FU150" s="23"/>
      <c r="FV150" s="23"/>
      <c r="FW150" s="23"/>
      <c r="FX150" s="23"/>
      <c r="FY150" s="23"/>
      <c r="FZ150" s="23"/>
      <c r="GA150" s="23"/>
      <c r="GB150" s="23"/>
      <c r="GC150" s="23"/>
      <c r="GD150" s="23"/>
      <c r="GE150" s="23"/>
      <c r="GF150" s="23"/>
      <c r="GG150" s="23"/>
      <c r="GH150" s="23"/>
      <c r="GI150" s="23"/>
      <c r="GJ150" s="23"/>
      <c r="GK150" s="23"/>
      <c r="GL150" s="23"/>
      <c r="GM150" s="23"/>
      <c r="GN150" s="23"/>
      <c r="GO150" s="23"/>
      <c r="GP150" s="23"/>
      <c r="GQ150" s="23"/>
      <c r="GR150" s="23"/>
      <c r="GS150" s="23"/>
      <c r="GT150" s="23"/>
      <c r="GU150" s="23"/>
      <c r="GV150" s="23"/>
      <c r="GW150" s="23"/>
      <c r="GX150" s="23"/>
      <c r="GY150" s="23"/>
      <c r="GZ150" s="23"/>
      <c r="HA150" s="23"/>
      <c r="HB150" s="23"/>
      <c r="HC150" s="23"/>
      <c r="HD150" s="23"/>
      <c r="HE150" s="23"/>
      <c r="HF150" s="23"/>
      <c r="HG150" s="23"/>
      <c r="HH150" s="23"/>
      <c r="HI150" s="23"/>
      <c r="HJ150" s="23"/>
      <c r="HK150" s="23"/>
      <c r="HL150" s="23"/>
      <c r="HM150" s="23"/>
      <c r="HN150" s="23"/>
      <c r="HO150" s="23"/>
      <c r="HP150" s="23"/>
      <c r="HQ150" s="23"/>
      <c r="HR150" s="23"/>
      <c r="HS150" s="23"/>
      <c r="HT150" s="23"/>
      <c r="HU150" s="23"/>
      <c r="HV150" s="23"/>
      <c r="HW150" s="23"/>
      <c r="HX150" s="23"/>
      <c r="HY150" s="23"/>
      <c r="HZ150" s="23"/>
      <c r="IA150" s="23"/>
      <c r="IB150" s="23"/>
      <c r="IC150" s="23"/>
      <c r="ID150" s="23"/>
      <c r="IE150" s="23"/>
      <c r="IF150" s="23"/>
      <c r="IG150" s="23"/>
      <c r="IH150" s="23"/>
      <c r="II150" s="23"/>
      <c r="IJ150" s="23"/>
      <c r="IK150" s="23"/>
      <c r="IL150" s="23"/>
      <c r="IM150" s="23"/>
      <c r="IN150" s="23"/>
      <c r="IO150" s="23"/>
      <c r="IP150" s="23"/>
      <c r="IQ150" s="23"/>
      <c r="IR150" s="23"/>
      <c r="IS150" s="23"/>
      <c r="IT150" s="23"/>
    </row>
    <row r="151" spans="1:254" customFormat="1" ht="12.75" x14ac:dyDescent="0.2">
      <c r="A151" s="259" t="s">
        <v>760</v>
      </c>
      <c r="B151" s="258" t="s">
        <v>434</v>
      </c>
      <c r="C151" s="257" t="s">
        <v>435</v>
      </c>
      <c r="D151" s="256" t="s">
        <v>194</v>
      </c>
      <c r="E151" s="255">
        <v>1.68</v>
      </c>
      <c r="F151" s="254" t="s">
        <v>875</v>
      </c>
      <c r="G151" s="253" t="s">
        <v>1008</v>
      </c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>
        <f>[1]Source!P263</f>
        <v>35</v>
      </c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3"/>
      <c r="DH151" s="23">
        <f>IF(E149&gt;0,ROUND([1]Source!P263/E149,2),0)</f>
        <v>41.67</v>
      </c>
      <c r="DI151" s="23"/>
      <c r="DJ151" s="23"/>
      <c r="DK151" s="252" t="str">
        <f>F151</f>
        <v>Материал</v>
      </c>
      <c r="DL151" s="23">
        <f>[1]Source!P263</f>
        <v>35</v>
      </c>
      <c r="DM151" s="23"/>
      <c r="DN151" s="23"/>
      <c r="DO151" s="23"/>
      <c r="DP151" s="23"/>
      <c r="DQ151" s="23"/>
      <c r="DR151" s="23"/>
      <c r="DS151" s="23"/>
      <c r="DT151" s="23"/>
      <c r="DU151" s="23"/>
      <c r="DV151" s="23"/>
      <c r="DW151" s="23"/>
      <c r="DX151" s="23"/>
      <c r="DY151" s="23"/>
      <c r="DZ151" s="23"/>
      <c r="EA151" s="23"/>
      <c r="EB151" s="23"/>
      <c r="EC151" s="23"/>
      <c r="ED151" s="23"/>
      <c r="EE151" s="23"/>
      <c r="EF151" s="23"/>
      <c r="EG151" s="23"/>
      <c r="EH151" s="23"/>
      <c r="EI151" s="23"/>
      <c r="EJ151" s="23"/>
      <c r="EK151" s="23"/>
      <c r="EL151" s="23"/>
      <c r="EM151" s="23"/>
      <c r="EN151" s="23"/>
      <c r="EO151" s="23"/>
      <c r="EP151" s="23"/>
      <c r="EQ151" s="23"/>
      <c r="ER151" s="23"/>
      <c r="ES151" s="23"/>
      <c r="ET151" s="23"/>
      <c r="EU151" s="23"/>
      <c r="EV151" s="23"/>
      <c r="EW151" s="23"/>
      <c r="EX151" s="23"/>
      <c r="EY151" s="23"/>
      <c r="EZ151" s="23"/>
      <c r="FA151" s="23"/>
      <c r="FB151" s="23"/>
      <c r="FC151" s="23"/>
      <c r="FD151" s="23"/>
      <c r="FE151" s="23"/>
      <c r="FF151" s="23"/>
      <c r="FG151" s="23"/>
      <c r="FH151" s="23"/>
      <c r="FI151" s="23"/>
      <c r="FJ151" s="23"/>
      <c r="FK151" s="23"/>
      <c r="FL151" s="23"/>
      <c r="FM151" s="23"/>
      <c r="FN151" s="23"/>
      <c r="FO151" s="23"/>
      <c r="FP151" s="23"/>
      <c r="FQ151" s="23"/>
      <c r="FR151" s="23"/>
      <c r="FS151" s="23"/>
      <c r="FT151" s="23"/>
      <c r="FU151" s="23"/>
      <c r="FV151" s="23"/>
      <c r="FW151" s="23"/>
      <c r="FX151" s="23"/>
      <c r="FY151" s="23"/>
      <c r="FZ151" s="23"/>
      <c r="GA151" s="23"/>
      <c r="GB151" s="23"/>
      <c r="GC151" s="23"/>
      <c r="GD151" s="23"/>
      <c r="GE151" s="23"/>
      <c r="GF151" s="23"/>
      <c r="GG151" s="23"/>
      <c r="GH151" s="23"/>
      <c r="GI151" s="23"/>
      <c r="GJ151" s="23"/>
      <c r="GK151" s="23"/>
      <c r="GL151" s="23"/>
      <c r="GM151" s="23"/>
      <c r="GN151" s="23"/>
      <c r="GO151" s="23"/>
      <c r="GP151" s="23"/>
      <c r="GQ151" s="23"/>
      <c r="GR151" s="23"/>
      <c r="GS151" s="23"/>
      <c r="GT151" s="23"/>
      <c r="GU151" s="23"/>
      <c r="GV151" s="23"/>
      <c r="GW151" s="23"/>
      <c r="GX151" s="23"/>
      <c r="GY151" s="23"/>
      <c r="GZ151" s="23"/>
      <c r="HA151" s="23"/>
      <c r="HB151" s="23"/>
      <c r="HC151" s="23"/>
      <c r="HD151" s="23"/>
      <c r="HE151" s="23"/>
      <c r="HF151" s="23"/>
      <c r="HG151" s="23"/>
      <c r="HH151" s="23"/>
      <c r="HI151" s="23"/>
      <c r="HJ151" s="23"/>
      <c r="HK151" s="23"/>
      <c r="HL151" s="23"/>
      <c r="HM151" s="23"/>
      <c r="HN151" s="23"/>
      <c r="HO151" s="23"/>
      <c r="HP151" s="23"/>
      <c r="HQ151" s="23"/>
      <c r="HR151" s="23"/>
      <c r="HS151" s="23"/>
      <c r="HT151" s="23"/>
      <c r="HU151" s="23"/>
      <c r="HV151" s="23"/>
      <c r="HW151" s="23"/>
      <c r="HX151" s="23"/>
      <c r="HY151" s="23"/>
      <c r="HZ151" s="23"/>
      <c r="IA151" s="23"/>
      <c r="IB151" s="23"/>
      <c r="IC151" s="23"/>
      <c r="ID151" s="23"/>
      <c r="IE151" s="23"/>
      <c r="IF151" s="23"/>
      <c r="IG151" s="23"/>
      <c r="IH151" s="23"/>
      <c r="II151" s="23"/>
      <c r="IJ151" s="23"/>
      <c r="IK151" s="23"/>
      <c r="IL151" s="23"/>
      <c r="IM151" s="23"/>
      <c r="IN151" s="23"/>
      <c r="IO151" s="23"/>
      <c r="IP151" s="23"/>
      <c r="IQ151" s="23"/>
      <c r="IR151" s="23"/>
      <c r="IS151" s="23"/>
      <c r="IT151" s="23"/>
    </row>
    <row r="152" spans="1:254" customFormat="1" ht="33.75" x14ac:dyDescent="0.2">
      <c r="A152" s="101">
        <v>24</v>
      </c>
      <c r="B152" s="109" t="s">
        <v>467</v>
      </c>
      <c r="C152" s="102" t="s">
        <v>468</v>
      </c>
      <c r="D152" s="103" t="s">
        <v>466</v>
      </c>
      <c r="E152" s="104">
        <v>-0.84</v>
      </c>
      <c r="F152" s="243"/>
      <c r="G152" s="108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  <c r="CW152" s="23"/>
      <c r="CX152" s="23"/>
      <c r="CY152" s="23"/>
      <c r="CZ152" s="23"/>
      <c r="DA152" s="23"/>
      <c r="DB152" s="23"/>
      <c r="DC152" s="23"/>
      <c r="DD152" s="23"/>
      <c r="DE152" s="23"/>
      <c r="DF152" s="23"/>
      <c r="DG152" s="23"/>
      <c r="DH152" s="23"/>
      <c r="DI152" s="23"/>
      <c r="DJ152" s="23"/>
      <c r="DK152" s="23"/>
      <c r="DL152" s="23"/>
      <c r="DM152" s="23"/>
      <c r="DN152" s="23"/>
      <c r="DO152" s="23"/>
      <c r="DP152" s="23"/>
      <c r="DQ152" s="23"/>
      <c r="DR152" s="23"/>
      <c r="DS152" s="23"/>
      <c r="DT152" s="23"/>
      <c r="DU152" s="23"/>
      <c r="DV152" s="23"/>
      <c r="DW152" s="23"/>
      <c r="DX152" s="23"/>
      <c r="DY152" s="23"/>
      <c r="DZ152" s="23"/>
      <c r="EA152" s="23"/>
      <c r="EB152" s="23"/>
      <c r="EC152" s="23"/>
      <c r="ED152" s="23"/>
      <c r="EE152" s="23"/>
      <c r="EF152" s="23"/>
      <c r="EG152" s="23"/>
      <c r="EH152" s="23"/>
      <c r="EI152" s="23"/>
      <c r="EJ152" s="23"/>
      <c r="EK152" s="23"/>
      <c r="EL152" s="23"/>
      <c r="EM152" s="23"/>
      <c r="EN152" s="23"/>
      <c r="EO152" s="23"/>
      <c r="EP152" s="23"/>
      <c r="EQ152" s="23"/>
      <c r="ER152" s="23"/>
      <c r="ES152" s="23"/>
      <c r="ET152" s="23"/>
      <c r="EU152" s="23"/>
      <c r="EV152" s="23"/>
      <c r="EW152" s="23"/>
      <c r="EX152" s="23"/>
      <c r="EY152" s="23"/>
      <c r="EZ152" s="23"/>
      <c r="FA152" s="23"/>
      <c r="FB152" s="23"/>
      <c r="FC152" s="23"/>
      <c r="FD152" s="23"/>
      <c r="FE152" s="23"/>
      <c r="FF152" s="23"/>
      <c r="FG152" s="23"/>
      <c r="FH152" s="23"/>
      <c r="FI152" s="23"/>
      <c r="FJ152" s="23"/>
      <c r="FK152" s="23"/>
      <c r="FL152" s="23"/>
      <c r="FM152" s="23"/>
      <c r="FN152" s="23"/>
      <c r="FO152" s="23"/>
      <c r="FP152" s="23"/>
      <c r="FQ152" s="23"/>
      <c r="FR152" s="23"/>
      <c r="FS152" s="23"/>
      <c r="FT152" s="23"/>
      <c r="FU152" s="23"/>
      <c r="FV152" s="23"/>
      <c r="FW152" s="23"/>
      <c r="FX152" s="23"/>
      <c r="FY152" s="23"/>
      <c r="FZ152" s="23"/>
      <c r="GA152" s="23"/>
      <c r="GB152" s="23"/>
      <c r="GC152" s="23"/>
      <c r="GD152" s="23"/>
      <c r="GE152" s="23"/>
      <c r="GF152" s="23"/>
      <c r="GG152" s="23"/>
      <c r="GH152" s="23"/>
      <c r="GI152" s="23"/>
      <c r="GJ152" s="23"/>
      <c r="GK152" s="23"/>
      <c r="GL152" s="23"/>
      <c r="GM152" s="23"/>
      <c r="GN152" s="23"/>
      <c r="GO152" s="23"/>
      <c r="GP152" s="23"/>
      <c r="GQ152" s="23"/>
      <c r="GR152" s="23"/>
      <c r="GS152" s="23"/>
      <c r="GT152" s="23"/>
      <c r="GU152" s="23"/>
      <c r="GV152" s="23"/>
      <c r="GW152" s="23"/>
      <c r="GX152" s="23"/>
      <c r="GY152" s="23"/>
      <c r="GZ152" s="23"/>
      <c r="HA152" s="23"/>
      <c r="HB152" s="23"/>
      <c r="HC152" s="23"/>
      <c r="HD152" s="23"/>
      <c r="HE152" s="23"/>
      <c r="HF152" s="23"/>
      <c r="HG152" s="23"/>
      <c r="HH152" s="23"/>
      <c r="HI152" s="23"/>
      <c r="HJ152" s="23"/>
      <c r="HK152" s="23"/>
      <c r="HL152" s="23"/>
      <c r="HM152" s="23"/>
      <c r="HN152" s="23"/>
      <c r="HO152" s="23"/>
      <c r="HP152" s="23"/>
      <c r="HQ152" s="23"/>
      <c r="HR152" s="23"/>
      <c r="HS152" s="23"/>
      <c r="HT152" s="23"/>
      <c r="HU152" s="23"/>
      <c r="HV152" s="23"/>
      <c r="HW152" s="23"/>
      <c r="HX152" s="23"/>
      <c r="HY152" s="23"/>
      <c r="HZ152" s="23"/>
      <c r="IA152" s="23"/>
      <c r="IB152" s="23"/>
      <c r="IC152" s="23"/>
      <c r="ID152" s="23"/>
      <c r="IE152" s="23"/>
      <c r="IF152" s="23"/>
      <c r="IG152" s="23"/>
      <c r="IH152" s="23"/>
      <c r="II152" s="23"/>
      <c r="IJ152" s="23"/>
      <c r="IK152" s="23"/>
      <c r="IL152" s="23"/>
      <c r="IM152" s="23"/>
      <c r="IN152" s="23"/>
      <c r="IO152" s="23"/>
      <c r="IP152" s="23"/>
      <c r="IQ152" s="23"/>
      <c r="IR152" s="23"/>
      <c r="IS152" s="23"/>
      <c r="IT152" s="23"/>
    </row>
    <row r="153" spans="1:254" customFormat="1" ht="24" x14ac:dyDescent="0.2">
      <c r="A153" s="259" t="s">
        <v>759</v>
      </c>
      <c r="B153" s="258" t="s">
        <v>731</v>
      </c>
      <c r="C153" s="257" t="s">
        <v>730</v>
      </c>
      <c r="D153" s="256" t="s">
        <v>194</v>
      </c>
      <c r="E153" s="255">
        <v>-2.52</v>
      </c>
      <c r="F153" s="254" t="s">
        <v>875</v>
      </c>
      <c r="G153" s="260" t="s">
        <v>876</v>
      </c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>
        <f>[1]Source!P267</f>
        <v>-4691</v>
      </c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  <c r="CW153" s="23"/>
      <c r="CX153" s="23"/>
      <c r="CY153" s="23"/>
      <c r="CZ153" s="23"/>
      <c r="DA153" s="23"/>
      <c r="DB153" s="23"/>
      <c r="DC153" s="23"/>
      <c r="DD153" s="23"/>
      <c r="DE153" s="23"/>
      <c r="DF153" s="23"/>
      <c r="DG153" s="23"/>
      <c r="DH153" s="23">
        <f>IF(E152&gt;0,ROUND([1]Source!P267/E152,2),0)</f>
        <v>0</v>
      </c>
      <c r="DI153" s="23"/>
      <c r="DJ153" s="23"/>
      <c r="DK153" s="252" t="str">
        <f>F153</f>
        <v>Материал</v>
      </c>
      <c r="DL153" s="23">
        <f>[1]Source!P267</f>
        <v>-4691</v>
      </c>
      <c r="DM153" s="23"/>
      <c r="DN153" s="23"/>
      <c r="DO153" s="23"/>
      <c r="DP153" s="23"/>
      <c r="DQ153" s="23"/>
      <c r="DR153" s="23"/>
      <c r="DS153" s="23"/>
      <c r="DT153" s="23"/>
      <c r="DU153" s="23"/>
      <c r="DV153" s="23"/>
      <c r="DW153" s="23"/>
      <c r="DX153" s="23"/>
      <c r="DY153" s="23"/>
      <c r="DZ153" s="23"/>
      <c r="EA153" s="23"/>
      <c r="EB153" s="23"/>
      <c r="EC153" s="23"/>
      <c r="ED153" s="23"/>
      <c r="EE153" s="23"/>
      <c r="EF153" s="23"/>
      <c r="EG153" s="23"/>
      <c r="EH153" s="23"/>
      <c r="EI153" s="23"/>
      <c r="EJ153" s="23"/>
      <c r="EK153" s="23"/>
      <c r="EL153" s="23"/>
      <c r="EM153" s="23"/>
      <c r="EN153" s="23"/>
      <c r="EO153" s="23"/>
      <c r="EP153" s="23"/>
      <c r="EQ153" s="23"/>
      <c r="ER153" s="23"/>
      <c r="ES153" s="23"/>
      <c r="ET153" s="23"/>
      <c r="EU153" s="23"/>
      <c r="EV153" s="23"/>
      <c r="EW153" s="23"/>
      <c r="EX153" s="23"/>
      <c r="EY153" s="23"/>
      <c r="EZ153" s="23"/>
      <c r="FA153" s="23"/>
      <c r="FB153" s="23"/>
      <c r="FC153" s="23"/>
      <c r="FD153" s="23"/>
      <c r="FE153" s="23"/>
      <c r="FF153" s="23"/>
      <c r="FG153" s="23"/>
      <c r="FH153" s="23"/>
      <c r="FI153" s="23"/>
      <c r="FJ153" s="23"/>
      <c r="FK153" s="23"/>
      <c r="FL153" s="23"/>
      <c r="FM153" s="23"/>
      <c r="FN153" s="23"/>
      <c r="FO153" s="23"/>
      <c r="FP153" s="23"/>
      <c r="FQ153" s="23"/>
      <c r="FR153" s="23"/>
      <c r="FS153" s="23"/>
      <c r="FT153" s="23"/>
      <c r="FU153" s="23"/>
      <c r="FV153" s="23"/>
      <c r="FW153" s="23"/>
      <c r="FX153" s="23"/>
      <c r="FY153" s="23"/>
      <c r="FZ153" s="23"/>
      <c r="GA153" s="23"/>
      <c r="GB153" s="23"/>
      <c r="GC153" s="23"/>
      <c r="GD153" s="23"/>
      <c r="GE153" s="23"/>
      <c r="GF153" s="23"/>
      <c r="GG153" s="23"/>
      <c r="GH153" s="23"/>
      <c r="GI153" s="23"/>
      <c r="GJ153" s="23"/>
      <c r="GK153" s="23"/>
      <c r="GL153" s="23"/>
      <c r="GM153" s="23"/>
      <c r="GN153" s="23"/>
      <c r="GO153" s="23"/>
      <c r="GP153" s="23"/>
      <c r="GQ153" s="23"/>
      <c r="GR153" s="23"/>
      <c r="GS153" s="23"/>
      <c r="GT153" s="23"/>
      <c r="GU153" s="23"/>
      <c r="GV153" s="23"/>
      <c r="GW153" s="23"/>
      <c r="GX153" s="23"/>
      <c r="GY153" s="23"/>
      <c r="GZ153" s="23"/>
      <c r="HA153" s="23"/>
      <c r="HB153" s="23"/>
      <c r="HC153" s="23"/>
      <c r="HD153" s="23"/>
      <c r="HE153" s="23"/>
      <c r="HF153" s="23"/>
      <c r="HG153" s="23"/>
      <c r="HH153" s="23"/>
      <c r="HI153" s="23"/>
      <c r="HJ153" s="23"/>
      <c r="HK153" s="23"/>
      <c r="HL153" s="23"/>
      <c r="HM153" s="23"/>
      <c r="HN153" s="23"/>
      <c r="HO153" s="23"/>
      <c r="HP153" s="23"/>
      <c r="HQ153" s="23"/>
      <c r="HR153" s="23"/>
      <c r="HS153" s="23"/>
      <c r="HT153" s="23"/>
      <c r="HU153" s="23"/>
      <c r="HV153" s="23"/>
      <c r="HW153" s="23"/>
      <c r="HX153" s="23"/>
      <c r="HY153" s="23"/>
      <c r="HZ153" s="23"/>
      <c r="IA153" s="23"/>
      <c r="IB153" s="23"/>
      <c r="IC153" s="23"/>
      <c r="ID153" s="23"/>
      <c r="IE153" s="23"/>
      <c r="IF153" s="23"/>
      <c r="IG153" s="23"/>
      <c r="IH153" s="23"/>
      <c r="II153" s="23"/>
      <c r="IJ153" s="23"/>
      <c r="IK153" s="23"/>
      <c r="IL153" s="23"/>
      <c r="IM153" s="23"/>
      <c r="IN153" s="23"/>
      <c r="IO153" s="23"/>
      <c r="IP153" s="23"/>
      <c r="IQ153" s="23"/>
      <c r="IR153" s="23"/>
      <c r="IS153" s="23"/>
      <c r="IT153" s="23"/>
    </row>
    <row r="154" spans="1:254" customFormat="1" ht="33.75" x14ac:dyDescent="0.2">
      <c r="A154" s="101">
        <v>25</v>
      </c>
      <c r="B154" s="109" t="s">
        <v>465</v>
      </c>
      <c r="C154" s="102" t="s">
        <v>729</v>
      </c>
      <c r="D154" s="103" t="s">
        <v>466</v>
      </c>
      <c r="E154" s="104">
        <v>0.84</v>
      </c>
      <c r="F154" s="243"/>
      <c r="G154" s="108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  <c r="CZ154" s="23"/>
      <c r="DA154" s="23"/>
      <c r="DB154" s="23"/>
      <c r="DC154" s="23"/>
      <c r="DD154" s="23"/>
      <c r="DE154" s="23"/>
      <c r="DF154" s="23"/>
      <c r="DG154" s="23"/>
      <c r="DH154" s="23"/>
      <c r="DI154" s="23"/>
      <c r="DJ154" s="23"/>
      <c r="DK154" s="23"/>
      <c r="DL154" s="23"/>
      <c r="DM154" s="23"/>
      <c r="DN154" s="23"/>
      <c r="DO154" s="23"/>
      <c r="DP154" s="23"/>
      <c r="DQ154" s="23"/>
      <c r="DR154" s="23"/>
      <c r="DS154" s="23"/>
      <c r="DT154" s="23"/>
      <c r="DU154" s="23"/>
      <c r="DV154" s="23"/>
      <c r="DW154" s="23"/>
      <c r="DX154" s="23"/>
      <c r="DY154" s="23"/>
      <c r="DZ154" s="23"/>
      <c r="EA154" s="23"/>
      <c r="EB154" s="23"/>
      <c r="EC154" s="23"/>
      <c r="ED154" s="23"/>
      <c r="EE154" s="23"/>
      <c r="EF154" s="23"/>
      <c r="EG154" s="23"/>
      <c r="EH154" s="23"/>
      <c r="EI154" s="23"/>
      <c r="EJ154" s="23"/>
      <c r="EK154" s="23"/>
      <c r="EL154" s="23"/>
      <c r="EM154" s="23"/>
      <c r="EN154" s="23"/>
      <c r="EO154" s="23"/>
      <c r="EP154" s="23"/>
      <c r="EQ154" s="23"/>
      <c r="ER154" s="23"/>
      <c r="ES154" s="23"/>
      <c r="ET154" s="23"/>
      <c r="EU154" s="23"/>
      <c r="EV154" s="23"/>
      <c r="EW154" s="23"/>
      <c r="EX154" s="23"/>
      <c r="EY154" s="23"/>
      <c r="EZ154" s="23"/>
      <c r="FA154" s="23"/>
      <c r="FB154" s="23"/>
      <c r="FC154" s="23"/>
      <c r="FD154" s="23"/>
      <c r="FE154" s="23"/>
      <c r="FF154" s="23"/>
      <c r="FG154" s="23"/>
      <c r="FH154" s="23"/>
      <c r="FI154" s="23"/>
      <c r="FJ154" s="23"/>
      <c r="FK154" s="23"/>
      <c r="FL154" s="23"/>
      <c r="FM154" s="23"/>
      <c r="FN154" s="23"/>
      <c r="FO154" s="23"/>
      <c r="FP154" s="23"/>
      <c r="FQ154" s="23"/>
      <c r="FR154" s="23"/>
      <c r="FS154" s="23"/>
      <c r="FT154" s="23"/>
      <c r="FU154" s="23"/>
      <c r="FV154" s="23"/>
      <c r="FW154" s="23"/>
      <c r="FX154" s="23"/>
      <c r="FY154" s="23"/>
      <c r="FZ154" s="23"/>
      <c r="GA154" s="23"/>
      <c r="GB154" s="23"/>
      <c r="GC154" s="23"/>
      <c r="GD154" s="23"/>
      <c r="GE154" s="23"/>
      <c r="GF154" s="23"/>
      <c r="GG154" s="23"/>
      <c r="GH154" s="23"/>
      <c r="GI154" s="23"/>
      <c r="GJ154" s="23"/>
      <c r="GK154" s="23"/>
      <c r="GL154" s="23"/>
      <c r="GM154" s="23"/>
      <c r="GN154" s="23"/>
      <c r="GO154" s="23"/>
      <c r="GP154" s="23"/>
      <c r="GQ154" s="23"/>
      <c r="GR154" s="23"/>
      <c r="GS154" s="23"/>
      <c r="GT154" s="23"/>
      <c r="GU154" s="23"/>
      <c r="GV154" s="23"/>
      <c r="GW154" s="23"/>
      <c r="GX154" s="23"/>
      <c r="GY154" s="23"/>
      <c r="GZ154" s="23"/>
      <c r="HA154" s="23"/>
      <c r="HB154" s="23"/>
      <c r="HC154" s="23"/>
      <c r="HD154" s="23"/>
      <c r="HE154" s="23"/>
      <c r="HF154" s="23"/>
      <c r="HG154" s="23"/>
      <c r="HH154" s="23"/>
      <c r="HI154" s="23"/>
      <c r="HJ154" s="23"/>
      <c r="HK154" s="23"/>
      <c r="HL154" s="23"/>
      <c r="HM154" s="23"/>
      <c r="HN154" s="23"/>
      <c r="HO154" s="23"/>
      <c r="HP154" s="23"/>
      <c r="HQ154" s="23"/>
      <c r="HR154" s="23"/>
      <c r="HS154" s="23"/>
      <c r="HT154" s="23"/>
      <c r="HU154" s="23"/>
      <c r="HV154" s="23"/>
      <c r="HW154" s="23"/>
      <c r="HX154" s="23"/>
      <c r="HY154" s="23"/>
      <c r="HZ154" s="23"/>
      <c r="IA154" s="23"/>
      <c r="IB154" s="23"/>
      <c r="IC154" s="23"/>
      <c r="ID154" s="23"/>
      <c r="IE154" s="23"/>
      <c r="IF154" s="23"/>
      <c r="IG154" s="23"/>
      <c r="IH154" s="23"/>
      <c r="II154" s="23"/>
      <c r="IJ154" s="23"/>
      <c r="IK154" s="23"/>
      <c r="IL154" s="23"/>
      <c r="IM154" s="23"/>
      <c r="IN154" s="23"/>
      <c r="IO154" s="23"/>
      <c r="IP154" s="23"/>
      <c r="IQ154" s="23"/>
      <c r="IR154" s="23"/>
      <c r="IS154" s="23"/>
      <c r="IT154" s="23"/>
    </row>
    <row r="155" spans="1:254" customFormat="1" ht="24" x14ac:dyDescent="0.2">
      <c r="A155" s="266" t="s">
        <v>758</v>
      </c>
      <c r="B155" s="265" t="s">
        <v>522</v>
      </c>
      <c r="C155" s="264" t="s">
        <v>654</v>
      </c>
      <c r="D155" s="263" t="s">
        <v>194</v>
      </c>
      <c r="E155" s="262">
        <v>14.615999999999998</v>
      </c>
      <c r="F155" s="261" t="s">
        <v>875</v>
      </c>
      <c r="G155" s="260" t="s">
        <v>876</v>
      </c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>
        <f>[1]Source!P271</f>
        <v>27208</v>
      </c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3"/>
      <c r="DH155" s="23">
        <f>IF(E154&gt;0,ROUND([1]Source!P271/E154,2),0)</f>
        <v>32390.48</v>
      </c>
      <c r="DI155" s="23"/>
      <c r="DJ155" s="23"/>
      <c r="DK155" s="252" t="str">
        <f>F155</f>
        <v>Материал</v>
      </c>
      <c r="DL155" s="23">
        <f>[1]Source!P271</f>
        <v>27208</v>
      </c>
      <c r="DM155" s="23"/>
      <c r="DN155" s="23"/>
      <c r="DO155" s="23"/>
      <c r="DP155" s="23"/>
      <c r="DQ155" s="23"/>
      <c r="DR155" s="23"/>
      <c r="DS155" s="23"/>
      <c r="DT155" s="23"/>
      <c r="DU155" s="23"/>
      <c r="DV155" s="23"/>
      <c r="DW155" s="23"/>
      <c r="DX155" s="23"/>
      <c r="DY155" s="23"/>
      <c r="DZ155" s="23"/>
      <c r="EA155" s="23"/>
      <c r="EB155" s="23"/>
      <c r="EC155" s="23"/>
      <c r="ED155" s="23"/>
      <c r="EE155" s="23"/>
      <c r="EF155" s="23"/>
      <c r="EG155" s="23"/>
      <c r="EH155" s="23"/>
      <c r="EI155" s="23"/>
      <c r="EJ155" s="23"/>
      <c r="EK155" s="23"/>
      <c r="EL155" s="23"/>
      <c r="EM155" s="23"/>
      <c r="EN155" s="23"/>
      <c r="EO155" s="23"/>
      <c r="EP155" s="23"/>
      <c r="EQ155" s="23"/>
      <c r="ER155" s="23"/>
      <c r="ES155" s="23"/>
      <c r="ET155" s="23"/>
      <c r="EU155" s="23"/>
      <c r="EV155" s="23"/>
      <c r="EW155" s="23"/>
      <c r="EX155" s="23"/>
      <c r="EY155" s="23"/>
      <c r="EZ155" s="23"/>
      <c r="FA155" s="23"/>
      <c r="FB155" s="23"/>
      <c r="FC155" s="23"/>
      <c r="FD155" s="23"/>
      <c r="FE155" s="23"/>
      <c r="FF155" s="23"/>
      <c r="FG155" s="23"/>
      <c r="FH155" s="23"/>
      <c r="FI155" s="23"/>
      <c r="FJ155" s="23"/>
      <c r="FK155" s="23"/>
      <c r="FL155" s="23"/>
      <c r="FM155" s="23"/>
      <c r="FN155" s="23"/>
      <c r="FO155" s="23"/>
      <c r="FP155" s="23"/>
      <c r="FQ155" s="23"/>
      <c r="FR155" s="23"/>
      <c r="FS155" s="23"/>
      <c r="FT155" s="23"/>
      <c r="FU155" s="23"/>
      <c r="FV155" s="23"/>
      <c r="FW155" s="23"/>
      <c r="FX155" s="23"/>
      <c r="FY155" s="23"/>
      <c r="FZ155" s="23"/>
      <c r="GA155" s="23"/>
      <c r="GB155" s="23"/>
      <c r="GC155" s="23"/>
      <c r="GD155" s="23"/>
      <c r="GE155" s="23"/>
      <c r="GF155" s="23"/>
      <c r="GG155" s="23"/>
      <c r="GH155" s="23"/>
      <c r="GI155" s="23"/>
      <c r="GJ155" s="23"/>
      <c r="GK155" s="23"/>
      <c r="GL155" s="23"/>
      <c r="GM155" s="23"/>
      <c r="GN155" s="23"/>
      <c r="GO155" s="23"/>
      <c r="GP155" s="23"/>
      <c r="GQ155" s="23"/>
      <c r="GR155" s="23"/>
      <c r="GS155" s="23"/>
      <c r="GT155" s="23"/>
      <c r="GU155" s="23"/>
      <c r="GV155" s="23"/>
      <c r="GW155" s="23"/>
      <c r="GX155" s="23"/>
      <c r="GY155" s="23"/>
      <c r="GZ155" s="23"/>
      <c r="HA155" s="23"/>
      <c r="HB155" s="23"/>
      <c r="HC155" s="23"/>
      <c r="HD155" s="23"/>
      <c r="HE155" s="23"/>
      <c r="HF155" s="23"/>
      <c r="HG155" s="23"/>
      <c r="HH155" s="23"/>
      <c r="HI155" s="23"/>
      <c r="HJ155" s="23"/>
      <c r="HK155" s="23"/>
      <c r="HL155" s="23"/>
      <c r="HM155" s="23"/>
      <c r="HN155" s="23"/>
      <c r="HO155" s="23"/>
      <c r="HP155" s="23"/>
      <c r="HQ155" s="23"/>
      <c r="HR155" s="23"/>
      <c r="HS155" s="23"/>
      <c r="HT155" s="23"/>
      <c r="HU155" s="23"/>
      <c r="HV155" s="23"/>
      <c r="HW155" s="23"/>
      <c r="HX155" s="23"/>
      <c r="HY155" s="23"/>
      <c r="HZ155" s="23"/>
      <c r="IA155" s="23"/>
      <c r="IB155" s="23"/>
      <c r="IC155" s="23"/>
      <c r="ID155" s="23"/>
      <c r="IE155" s="23"/>
      <c r="IF155" s="23"/>
      <c r="IG155" s="23"/>
      <c r="IH155" s="23"/>
      <c r="II155" s="23"/>
      <c r="IJ155" s="23"/>
      <c r="IK155" s="23"/>
      <c r="IL155" s="23"/>
      <c r="IM155" s="23"/>
      <c r="IN155" s="23"/>
      <c r="IO155" s="23"/>
      <c r="IP155" s="23"/>
      <c r="IQ155" s="23"/>
      <c r="IR155" s="23"/>
      <c r="IS155" s="23"/>
      <c r="IT155" s="23"/>
    </row>
    <row r="156" spans="1:254" customFormat="1" ht="12.75" x14ac:dyDescent="0.2">
      <c r="A156" s="259" t="s">
        <v>757</v>
      </c>
      <c r="B156" s="258" t="s">
        <v>434</v>
      </c>
      <c r="C156" s="257" t="s">
        <v>435</v>
      </c>
      <c r="D156" s="256" t="s">
        <v>194</v>
      </c>
      <c r="E156" s="255">
        <v>1.68</v>
      </c>
      <c r="F156" s="254" t="s">
        <v>875</v>
      </c>
      <c r="G156" s="253" t="s">
        <v>1008</v>
      </c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>
        <f>[1]Source!P273</f>
        <v>35</v>
      </c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  <c r="CZ156" s="23"/>
      <c r="DA156" s="23"/>
      <c r="DB156" s="23"/>
      <c r="DC156" s="23"/>
      <c r="DD156" s="23"/>
      <c r="DE156" s="23"/>
      <c r="DF156" s="23"/>
      <c r="DG156" s="23"/>
      <c r="DH156" s="23">
        <f>IF(E154&gt;0,ROUND([1]Source!P273/E154,2),0)</f>
        <v>41.67</v>
      </c>
      <c r="DI156" s="23"/>
      <c r="DJ156" s="23"/>
      <c r="DK156" s="252" t="str">
        <f>F156</f>
        <v>Материал</v>
      </c>
      <c r="DL156" s="23">
        <f>[1]Source!P273</f>
        <v>35</v>
      </c>
      <c r="DM156" s="23"/>
      <c r="DN156" s="23"/>
      <c r="DO156" s="23"/>
      <c r="DP156" s="23"/>
      <c r="DQ156" s="23"/>
      <c r="DR156" s="23"/>
      <c r="DS156" s="23"/>
      <c r="DT156" s="23"/>
      <c r="DU156" s="23"/>
      <c r="DV156" s="23"/>
      <c r="DW156" s="23"/>
      <c r="DX156" s="23"/>
      <c r="DY156" s="23"/>
      <c r="DZ156" s="23"/>
      <c r="EA156" s="23"/>
      <c r="EB156" s="23"/>
      <c r="EC156" s="23"/>
      <c r="ED156" s="23"/>
      <c r="EE156" s="23"/>
      <c r="EF156" s="23"/>
      <c r="EG156" s="23"/>
      <c r="EH156" s="23"/>
      <c r="EI156" s="23"/>
      <c r="EJ156" s="23"/>
      <c r="EK156" s="23"/>
      <c r="EL156" s="23"/>
      <c r="EM156" s="23"/>
      <c r="EN156" s="23"/>
      <c r="EO156" s="23"/>
      <c r="EP156" s="23"/>
      <c r="EQ156" s="23"/>
      <c r="ER156" s="23"/>
      <c r="ES156" s="23"/>
      <c r="ET156" s="23"/>
      <c r="EU156" s="23"/>
      <c r="EV156" s="23"/>
      <c r="EW156" s="23"/>
      <c r="EX156" s="23"/>
      <c r="EY156" s="23"/>
      <c r="EZ156" s="23"/>
      <c r="FA156" s="23"/>
      <c r="FB156" s="23"/>
      <c r="FC156" s="23"/>
      <c r="FD156" s="23"/>
      <c r="FE156" s="23"/>
      <c r="FF156" s="23"/>
      <c r="FG156" s="23"/>
      <c r="FH156" s="23"/>
      <c r="FI156" s="23"/>
      <c r="FJ156" s="23"/>
      <c r="FK156" s="23"/>
      <c r="FL156" s="23"/>
      <c r="FM156" s="23"/>
      <c r="FN156" s="23"/>
      <c r="FO156" s="23"/>
      <c r="FP156" s="23"/>
      <c r="FQ156" s="23"/>
      <c r="FR156" s="23"/>
      <c r="FS156" s="23"/>
      <c r="FT156" s="23"/>
      <c r="FU156" s="23"/>
      <c r="FV156" s="23"/>
      <c r="FW156" s="23"/>
      <c r="FX156" s="23"/>
      <c r="FY156" s="23"/>
      <c r="FZ156" s="23"/>
      <c r="GA156" s="23"/>
      <c r="GB156" s="23"/>
      <c r="GC156" s="23"/>
      <c r="GD156" s="23"/>
      <c r="GE156" s="23"/>
      <c r="GF156" s="23"/>
      <c r="GG156" s="23"/>
      <c r="GH156" s="23"/>
      <c r="GI156" s="23"/>
      <c r="GJ156" s="23"/>
      <c r="GK156" s="23"/>
      <c r="GL156" s="23"/>
      <c r="GM156" s="23"/>
      <c r="GN156" s="23"/>
      <c r="GO156" s="23"/>
      <c r="GP156" s="23"/>
      <c r="GQ156" s="23"/>
      <c r="GR156" s="23"/>
      <c r="GS156" s="23"/>
      <c r="GT156" s="23"/>
      <c r="GU156" s="23"/>
      <c r="GV156" s="23"/>
      <c r="GW156" s="23"/>
      <c r="GX156" s="23"/>
      <c r="GY156" s="23"/>
      <c r="GZ156" s="23"/>
      <c r="HA156" s="23"/>
      <c r="HB156" s="23"/>
      <c r="HC156" s="23"/>
      <c r="HD156" s="23"/>
      <c r="HE156" s="23"/>
      <c r="HF156" s="23"/>
      <c r="HG156" s="23"/>
      <c r="HH156" s="23"/>
      <c r="HI156" s="23"/>
      <c r="HJ156" s="23"/>
      <c r="HK156" s="23"/>
      <c r="HL156" s="23"/>
      <c r="HM156" s="23"/>
      <c r="HN156" s="23"/>
      <c r="HO156" s="23"/>
      <c r="HP156" s="23"/>
      <c r="HQ156" s="23"/>
      <c r="HR156" s="23"/>
      <c r="HS156" s="23"/>
      <c r="HT156" s="23"/>
      <c r="HU156" s="23"/>
      <c r="HV156" s="23"/>
      <c r="HW156" s="23"/>
      <c r="HX156" s="23"/>
      <c r="HY156" s="23"/>
      <c r="HZ156" s="23"/>
      <c r="IA156" s="23"/>
      <c r="IB156" s="23"/>
      <c r="IC156" s="23"/>
      <c r="ID156" s="23"/>
      <c r="IE156" s="23"/>
      <c r="IF156" s="23"/>
      <c r="IG156" s="23"/>
      <c r="IH156" s="23"/>
      <c r="II156" s="23"/>
      <c r="IJ156" s="23"/>
      <c r="IK156" s="23"/>
      <c r="IL156" s="23"/>
      <c r="IM156" s="23"/>
      <c r="IN156" s="23"/>
      <c r="IO156" s="23"/>
      <c r="IP156" s="23"/>
      <c r="IQ156" s="23"/>
      <c r="IR156" s="23"/>
      <c r="IS156" s="23"/>
      <c r="IT156" s="23"/>
    </row>
    <row r="157" spans="1:254" customFormat="1" ht="33.75" x14ac:dyDescent="0.2">
      <c r="A157" s="101">
        <v>26</v>
      </c>
      <c r="B157" s="109" t="s">
        <v>467</v>
      </c>
      <c r="C157" s="102" t="s">
        <v>468</v>
      </c>
      <c r="D157" s="103" t="s">
        <v>466</v>
      </c>
      <c r="E157" s="104">
        <v>-0.84</v>
      </c>
      <c r="F157" s="243"/>
      <c r="G157" s="108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  <c r="CZ157" s="23"/>
      <c r="DA157" s="23"/>
      <c r="DB157" s="23"/>
      <c r="DC157" s="23"/>
      <c r="DD157" s="23"/>
      <c r="DE157" s="23"/>
      <c r="DF157" s="23"/>
      <c r="DG157" s="23"/>
      <c r="DH157" s="23"/>
      <c r="DI157" s="23"/>
      <c r="DJ157" s="23"/>
      <c r="DK157" s="23"/>
      <c r="DL157" s="23"/>
      <c r="DM157" s="23"/>
      <c r="DN157" s="23"/>
      <c r="DO157" s="23"/>
      <c r="DP157" s="23"/>
      <c r="DQ157" s="23"/>
      <c r="DR157" s="23"/>
      <c r="DS157" s="23"/>
      <c r="DT157" s="23"/>
      <c r="DU157" s="23"/>
      <c r="DV157" s="23"/>
      <c r="DW157" s="23"/>
      <c r="DX157" s="23"/>
      <c r="DY157" s="23"/>
      <c r="DZ157" s="23"/>
      <c r="EA157" s="23"/>
      <c r="EB157" s="23"/>
      <c r="EC157" s="23"/>
      <c r="ED157" s="23"/>
      <c r="EE157" s="23"/>
      <c r="EF157" s="23"/>
      <c r="EG157" s="23"/>
      <c r="EH157" s="23"/>
      <c r="EI157" s="23"/>
      <c r="EJ157" s="23"/>
      <c r="EK157" s="23"/>
      <c r="EL157" s="23"/>
      <c r="EM157" s="23"/>
      <c r="EN157" s="23"/>
      <c r="EO157" s="23"/>
      <c r="EP157" s="23"/>
      <c r="EQ157" s="23"/>
      <c r="ER157" s="23"/>
      <c r="ES157" s="23"/>
      <c r="ET157" s="23"/>
      <c r="EU157" s="23"/>
      <c r="EV157" s="23"/>
      <c r="EW157" s="23"/>
      <c r="EX157" s="23"/>
      <c r="EY157" s="23"/>
      <c r="EZ157" s="23"/>
      <c r="FA157" s="23"/>
      <c r="FB157" s="23"/>
      <c r="FC157" s="23"/>
      <c r="FD157" s="23"/>
      <c r="FE157" s="23"/>
      <c r="FF157" s="23"/>
      <c r="FG157" s="23"/>
      <c r="FH157" s="23"/>
      <c r="FI157" s="23"/>
      <c r="FJ157" s="23"/>
      <c r="FK157" s="23"/>
      <c r="FL157" s="23"/>
      <c r="FM157" s="23"/>
      <c r="FN157" s="23"/>
      <c r="FO157" s="23"/>
      <c r="FP157" s="23"/>
      <c r="FQ157" s="23"/>
      <c r="FR157" s="23"/>
      <c r="FS157" s="23"/>
      <c r="FT157" s="23"/>
      <c r="FU157" s="23"/>
      <c r="FV157" s="23"/>
      <c r="FW157" s="23"/>
      <c r="FX157" s="23"/>
      <c r="FY157" s="23"/>
      <c r="FZ157" s="23"/>
      <c r="GA157" s="23"/>
      <c r="GB157" s="23"/>
      <c r="GC157" s="23"/>
      <c r="GD157" s="23"/>
      <c r="GE157" s="23"/>
      <c r="GF157" s="23"/>
      <c r="GG157" s="23"/>
      <c r="GH157" s="23"/>
      <c r="GI157" s="23"/>
      <c r="GJ157" s="23"/>
      <c r="GK157" s="23"/>
      <c r="GL157" s="23"/>
      <c r="GM157" s="23"/>
      <c r="GN157" s="23"/>
      <c r="GO157" s="23"/>
      <c r="GP157" s="23"/>
      <c r="GQ157" s="23"/>
      <c r="GR157" s="23"/>
      <c r="GS157" s="23"/>
      <c r="GT157" s="23"/>
      <c r="GU157" s="23"/>
      <c r="GV157" s="23"/>
      <c r="GW157" s="23"/>
      <c r="GX157" s="23"/>
      <c r="GY157" s="23"/>
      <c r="GZ157" s="23"/>
      <c r="HA157" s="23"/>
      <c r="HB157" s="23"/>
      <c r="HC157" s="23"/>
      <c r="HD157" s="23"/>
      <c r="HE157" s="23"/>
      <c r="HF157" s="23"/>
      <c r="HG157" s="23"/>
      <c r="HH157" s="23"/>
      <c r="HI157" s="23"/>
      <c r="HJ157" s="23"/>
      <c r="HK157" s="23"/>
      <c r="HL157" s="23"/>
      <c r="HM157" s="23"/>
      <c r="HN157" s="23"/>
      <c r="HO157" s="23"/>
      <c r="HP157" s="23"/>
      <c r="HQ157" s="23"/>
      <c r="HR157" s="23"/>
      <c r="HS157" s="23"/>
      <c r="HT157" s="23"/>
      <c r="HU157" s="23"/>
      <c r="HV157" s="23"/>
      <c r="HW157" s="23"/>
      <c r="HX157" s="23"/>
      <c r="HY157" s="23"/>
      <c r="HZ157" s="23"/>
      <c r="IA157" s="23"/>
      <c r="IB157" s="23"/>
      <c r="IC157" s="23"/>
      <c r="ID157" s="23"/>
      <c r="IE157" s="23"/>
      <c r="IF157" s="23"/>
      <c r="IG157" s="23"/>
      <c r="IH157" s="23"/>
      <c r="II157" s="23"/>
      <c r="IJ157" s="23"/>
      <c r="IK157" s="23"/>
      <c r="IL157" s="23"/>
      <c r="IM157" s="23"/>
      <c r="IN157" s="23"/>
      <c r="IO157" s="23"/>
      <c r="IP157" s="23"/>
      <c r="IQ157" s="23"/>
      <c r="IR157" s="23"/>
      <c r="IS157" s="23"/>
      <c r="IT157" s="23"/>
    </row>
    <row r="158" spans="1:254" customFormat="1" ht="24" x14ac:dyDescent="0.2">
      <c r="A158" s="259" t="s">
        <v>756</v>
      </c>
      <c r="B158" s="258" t="s">
        <v>522</v>
      </c>
      <c r="C158" s="257" t="s">
        <v>654</v>
      </c>
      <c r="D158" s="256" t="s">
        <v>194</v>
      </c>
      <c r="E158" s="255">
        <v>-10.08</v>
      </c>
      <c r="F158" s="254" t="s">
        <v>875</v>
      </c>
      <c r="G158" s="260" t="s">
        <v>876</v>
      </c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>
        <f>[1]Source!P277</f>
        <v>-18764</v>
      </c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3"/>
      <c r="CS158" s="23"/>
      <c r="CT158" s="23"/>
      <c r="CU158" s="23"/>
      <c r="CV158" s="23"/>
      <c r="CW158" s="23"/>
      <c r="CX158" s="23"/>
      <c r="CY158" s="23"/>
      <c r="CZ158" s="23"/>
      <c r="DA158" s="23"/>
      <c r="DB158" s="23"/>
      <c r="DC158" s="23"/>
      <c r="DD158" s="23"/>
      <c r="DE158" s="23"/>
      <c r="DF158" s="23"/>
      <c r="DG158" s="23"/>
      <c r="DH158" s="23">
        <f>IF(E157&gt;0,ROUND([1]Source!P277/E157,2),0)</f>
        <v>0</v>
      </c>
      <c r="DI158" s="23"/>
      <c r="DJ158" s="23"/>
      <c r="DK158" s="252" t="str">
        <f>F158</f>
        <v>Материал</v>
      </c>
      <c r="DL158" s="23">
        <f>[1]Source!P277</f>
        <v>-18764</v>
      </c>
      <c r="DM158" s="23"/>
      <c r="DN158" s="23"/>
      <c r="DO158" s="23"/>
      <c r="DP158" s="23"/>
      <c r="DQ158" s="23"/>
      <c r="DR158" s="23"/>
      <c r="DS158" s="23"/>
      <c r="DT158" s="23"/>
      <c r="DU158" s="23"/>
      <c r="DV158" s="23"/>
      <c r="DW158" s="23"/>
      <c r="DX158" s="23"/>
      <c r="DY158" s="23"/>
      <c r="DZ158" s="23"/>
      <c r="EA158" s="23"/>
      <c r="EB158" s="23"/>
      <c r="EC158" s="23"/>
      <c r="ED158" s="23"/>
      <c r="EE158" s="23"/>
      <c r="EF158" s="23"/>
      <c r="EG158" s="23"/>
      <c r="EH158" s="23"/>
      <c r="EI158" s="23"/>
      <c r="EJ158" s="23"/>
      <c r="EK158" s="23"/>
      <c r="EL158" s="23"/>
      <c r="EM158" s="23"/>
      <c r="EN158" s="23"/>
      <c r="EO158" s="23"/>
      <c r="EP158" s="23"/>
      <c r="EQ158" s="23"/>
      <c r="ER158" s="23"/>
      <c r="ES158" s="23"/>
      <c r="ET158" s="23"/>
      <c r="EU158" s="23"/>
      <c r="EV158" s="23"/>
      <c r="EW158" s="23"/>
      <c r="EX158" s="23"/>
      <c r="EY158" s="23"/>
      <c r="EZ158" s="23"/>
      <c r="FA158" s="23"/>
      <c r="FB158" s="23"/>
      <c r="FC158" s="23"/>
      <c r="FD158" s="23"/>
      <c r="FE158" s="23"/>
      <c r="FF158" s="23"/>
      <c r="FG158" s="23"/>
      <c r="FH158" s="23"/>
      <c r="FI158" s="23"/>
      <c r="FJ158" s="23"/>
      <c r="FK158" s="23"/>
      <c r="FL158" s="23"/>
      <c r="FM158" s="23"/>
      <c r="FN158" s="23"/>
      <c r="FO158" s="23"/>
      <c r="FP158" s="23"/>
      <c r="FQ158" s="23"/>
      <c r="FR158" s="23"/>
      <c r="FS158" s="23"/>
      <c r="FT158" s="23"/>
      <c r="FU158" s="23"/>
      <c r="FV158" s="23"/>
      <c r="FW158" s="23"/>
      <c r="FX158" s="23"/>
      <c r="FY158" s="23"/>
      <c r="FZ158" s="23"/>
      <c r="GA158" s="23"/>
      <c r="GB158" s="23"/>
      <c r="GC158" s="23"/>
      <c r="GD158" s="23"/>
      <c r="GE158" s="23"/>
      <c r="GF158" s="23"/>
      <c r="GG158" s="23"/>
      <c r="GH158" s="23"/>
      <c r="GI158" s="23"/>
      <c r="GJ158" s="23"/>
      <c r="GK158" s="23"/>
      <c r="GL158" s="23"/>
      <c r="GM158" s="23"/>
      <c r="GN158" s="23"/>
      <c r="GO158" s="23"/>
      <c r="GP158" s="23"/>
      <c r="GQ158" s="23"/>
      <c r="GR158" s="23"/>
      <c r="GS158" s="23"/>
      <c r="GT158" s="23"/>
      <c r="GU158" s="23"/>
      <c r="GV158" s="23"/>
      <c r="GW158" s="23"/>
      <c r="GX158" s="23"/>
      <c r="GY158" s="23"/>
      <c r="GZ158" s="23"/>
      <c r="HA158" s="23"/>
      <c r="HB158" s="23"/>
      <c r="HC158" s="23"/>
      <c r="HD158" s="23"/>
      <c r="HE158" s="23"/>
      <c r="HF158" s="23"/>
      <c r="HG158" s="23"/>
      <c r="HH158" s="23"/>
      <c r="HI158" s="23"/>
      <c r="HJ158" s="23"/>
      <c r="HK158" s="23"/>
      <c r="HL158" s="23"/>
      <c r="HM158" s="23"/>
      <c r="HN158" s="23"/>
      <c r="HO158" s="23"/>
      <c r="HP158" s="23"/>
      <c r="HQ158" s="23"/>
      <c r="HR158" s="23"/>
      <c r="HS158" s="23"/>
      <c r="HT158" s="23"/>
      <c r="HU158" s="23"/>
      <c r="HV158" s="23"/>
      <c r="HW158" s="23"/>
      <c r="HX158" s="23"/>
      <c r="HY158" s="23"/>
      <c r="HZ158" s="23"/>
      <c r="IA158" s="23"/>
      <c r="IB158" s="23"/>
      <c r="IC158" s="23"/>
      <c r="ID158" s="23"/>
      <c r="IE158" s="23"/>
      <c r="IF158" s="23"/>
      <c r="IG158" s="23"/>
      <c r="IH158" s="23"/>
      <c r="II158" s="23"/>
      <c r="IJ158" s="23"/>
      <c r="IK158" s="23"/>
      <c r="IL158" s="23"/>
      <c r="IM158" s="23"/>
      <c r="IN158" s="23"/>
      <c r="IO158" s="23"/>
      <c r="IP158" s="23"/>
      <c r="IQ158" s="23"/>
      <c r="IR158" s="23"/>
      <c r="IS158" s="23"/>
      <c r="IT158" s="23"/>
    </row>
    <row r="159" spans="1:254" customFormat="1" ht="22.5" x14ac:dyDescent="0.2">
      <c r="A159" s="101">
        <v>27</v>
      </c>
      <c r="B159" s="109" t="s">
        <v>451</v>
      </c>
      <c r="C159" s="102" t="s">
        <v>452</v>
      </c>
      <c r="D159" s="103" t="s">
        <v>442</v>
      </c>
      <c r="E159" s="104">
        <v>4.2000000000000003E-2</v>
      </c>
      <c r="F159" s="243"/>
      <c r="G159" s="108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  <c r="CX159" s="23"/>
      <c r="CY159" s="23"/>
      <c r="CZ159" s="23"/>
      <c r="DA159" s="23"/>
      <c r="DB159" s="23"/>
      <c r="DC159" s="23"/>
      <c r="DD159" s="23"/>
      <c r="DE159" s="23"/>
      <c r="DF159" s="23"/>
      <c r="DG159" s="23"/>
      <c r="DH159" s="23"/>
      <c r="DI159" s="23"/>
      <c r="DJ159" s="23"/>
      <c r="DK159" s="23"/>
      <c r="DL159" s="23"/>
      <c r="DM159" s="23"/>
      <c r="DN159" s="23"/>
      <c r="DO159" s="23"/>
      <c r="DP159" s="23"/>
      <c r="DQ159" s="23"/>
      <c r="DR159" s="23"/>
      <c r="DS159" s="23"/>
      <c r="DT159" s="23"/>
      <c r="DU159" s="23"/>
      <c r="DV159" s="23"/>
      <c r="DW159" s="23"/>
      <c r="DX159" s="23"/>
      <c r="DY159" s="23"/>
      <c r="DZ159" s="23"/>
      <c r="EA159" s="23"/>
      <c r="EB159" s="23"/>
      <c r="EC159" s="23"/>
      <c r="ED159" s="23"/>
      <c r="EE159" s="23"/>
      <c r="EF159" s="23"/>
      <c r="EG159" s="23"/>
      <c r="EH159" s="23"/>
      <c r="EI159" s="23"/>
      <c r="EJ159" s="23"/>
      <c r="EK159" s="23"/>
      <c r="EL159" s="23"/>
      <c r="EM159" s="23"/>
      <c r="EN159" s="23"/>
      <c r="EO159" s="23"/>
      <c r="EP159" s="23"/>
      <c r="EQ159" s="23"/>
      <c r="ER159" s="23"/>
      <c r="ES159" s="23"/>
      <c r="ET159" s="23"/>
      <c r="EU159" s="23"/>
      <c r="EV159" s="23"/>
      <c r="EW159" s="23"/>
      <c r="EX159" s="23"/>
      <c r="EY159" s="23"/>
      <c r="EZ159" s="23"/>
      <c r="FA159" s="23"/>
      <c r="FB159" s="23"/>
      <c r="FC159" s="23"/>
      <c r="FD159" s="23"/>
      <c r="FE159" s="23"/>
      <c r="FF159" s="23"/>
      <c r="FG159" s="23"/>
      <c r="FH159" s="23"/>
      <c r="FI159" s="23"/>
      <c r="FJ159" s="23"/>
      <c r="FK159" s="23"/>
      <c r="FL159" s="23"/>
      <c r="FM159" s="23"/>
      <c r="FN159" s="23"/>
      <c r="FO159" s="23"/>
      <c r="FP159" s="23"/>
      <c r="FQ159" s="23"/>
      <c r="FR159" s="23"/>
      <c r="FS159" s="23"/>
      <c r="FT159" s="23"/>
      <c r="FU159" s="23"/>
      <c r="FV159" s="23"/>
      <c r="FW159" s="23"/>
      <c r="FX159" s="23"/>
      <c r="FY159" s="23"/>
      <c r="FZ159" s="23"/>
      <c r="GA159" s="23"/>
      <c r="GB159" s="23"/>
      <c r="GC159" s="23"/>
      <c r="GD159" s="23"/>
      <c r="GE159" s="23"/>
      <c r="GF159" s="23"/>
      <c r="GG159" s="23"/>
      <c r="GH159" s="23"/>
      <c r="GI159" s="23"/>
      <c r="GJ159" s="23"/>
      <c r="GK159" s="23"/>
      <c r="GL159" s="23"/>
      <c r="GM159" s="23"/>
      <c r="GN159" s="23"/>
      <c r="GO159" s="23"/>
      <c r="GP159" s="23"/>
      <c r="GQ159" s="23"/>
      <c r="GR159" s="23"/>
      <c r="GS159" s="23"/>
      <c r="GT159" s="23"/>
      <c r="GU159" s="23"/>
      <c r="GV159" s="23"/>
      <c r="GW159" s="23"/>
      <c r="GX159" s="23"/>
      <c r="GY159" s="23"/>
      <c r="GZ159" s="23"/>
      <c r="HA159" s="23"/>
      <c r="HB159" s="23"/>
      <c r="HC159" s="23"/>
      <c r="HD159" s="23"/>
      <c r="HE159" s="23"/>
      <c r="HF159" s="23"/>
      <c r="HG159" s="23"/>
      <c r="HH159" s="23"/>
      <c r="HI159" s="23"/>
      <c r="HJ159" s="23"/>
      <c r="HK159" s="23"/>
      <c r="HL159" s="23"/>
      <c r="HM159" s="23"/>
      <c r="HN159" s="23"/>
      <c r="HO159" s="23"/>
      <c r="HP159" s="23"/>
      <c r="HQ159" s="23"/>
      <c r="HR159" s="23"/>
      <c r="HS159" s="23"/>
      <c r="HT159" s="23"/>
      <c r="HU159" s="23"/>
      <c r="HV159" s="23"/>
      <c r="HW159" s="23"/>
      <c r="HX159" s="23"/>
      <c r="HY159" s="23"/>
      <c r="HZ159" s="23"/>
      <c r="IA159" s="23"/>
      <c r="IB159" s="23"/>
      <c r="IC159" s="23"/>
      <c r="ID159" s="23"/>
      <c r="IE159" s="23"/>
      <c r="IF159" s="23"/>
      <c r="IG159" s="23"/>
      <c r="IH159" s="23"/>
      <c r="II159" s="23"/>
      <c r="IJ159" s="23"/>
      <c r="IK159" s="23"/>
      <c r="IL159" s="23"/>
      <c r="IM159" s="23"/>
      <c r="IN159" s="23"/>
      <c r="IO159" s="23"/>
      <c r="IP159" s="23"/>
      <c r="IQ159" s="23"/>
      <c r="IR159" s="23"/>
      <c r="IS159" s="23"/>
      <c r="IT159" s="23"/>
    </row>
    <row r="160" spans="1:254" customFormat="1" ht="24" x14ac:dyDescent="0.2">
      <c r="A160" s="259" t="s">
        <v>755</v>
      </c>
      <c r="B160" s="258" t="s">
        <v>503</v>
      </c>
      <c r="C160" s="257" t="s">
        <v>671</v>
      </c>
      <c r="D160" s="256" t="s">
        <v>436</v>
      </c>
      <c r="E160" s="255">
        <v>4.3260000000000007E-2</v>
      </c>
      <c r="F160" s="254" t="s">
        <v>875</v>
      </c>
      <c r="G160" s="253" t="s">
        <v>1008</v>
      </c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>
        <f>[1]Source!P281</f>
        <v>2306</v>
      </c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  <c r="CX160" s="23"/>
      <c r="CY160" s="23"/>
      <c r="CZ160" s="23"/>
      <c r="DA160" s="23"/>
      <c r="DB160" s="23"/>
      <c r="DC160" s="23"/>
      <c r="DD160" s="23"/>
      <c r="DE160" s="23"/>
      <c r="DF160" s="23"/>
      <c r="DG160" s="23"/>
      <c r="DH160" s="23">
        <f>IF(E159&gt;0,ROUND([1]Source!P281/E159,2),0)</f>
        <v>54904.76</v>
      </c>
      <c r="DI160" s="23"/>
      <c r="DJ160" s="23"/>
      <c r="DK160" s="252" t="str">
        <f>F160</f>
        <v>Материал</v>
      </c>
      <c r="DL160" s="23">
        <f>[1]Source!P281</f>
        <v>2306</v>
      </c>
      <c r="DM160" s="23"/>
      <c r="DN160" s="23"/>
      <c r="DO160" s="23"/>
      <c r="DP160" s="23"/>
      <c r="DQ160" s="23"/>
      <c r="DR160" s="23"/>
      <c r="DS160" s="23"/>
      <c r="DT160" s="23"/>
      <c r="DU160" s="23"/>
      <c r="DV160" s="23"/>
      <c r="DW160" s="23"/>
      <c r="DX160" s="23"/>
      <c r="DY160" s="23"/>
      <c r="DZ160" s="23"/>
      <c r="EA160" s="23"/>
      <c r="EB160" s="23"/>
      <c r="EC160" s="23"/>
      <c r="ED160" s="23"/>
      <c r="EE160" s="23"/>
      <c r="EF160" s="23"/>
      <c r="EG160" s="23"/>
      <c r="EH160" s="23"/>
      <c r="EI160" s="23"/>
      <c r="EJ160" s="23"/>
      <c r="EK160" s="23"/>
      <c r="EL160" s="23"/>
      <c r="EM160" s="23"/>
      <c r="EN160" s="23"/>
      <c r="EO160" s="23"/>
      <c r="EP160" s="23"/>
      <c r="EQ160" s="23"/>
      <c r="ER160" s="23"/>
      <c r="ES160" s="23"/>
      <c r="ET160" s="23"/>
      <c r="EU160" s="23"/>
      <c r="EV160" s="23"/>
      <c r="EW160" s="23"/>
      <c r="EX160" s="23"/>
      <c r="EY160" s="23"/>
      <c r="EZ160" s="23"/>
      <c r="FA160" s="23"/>
      <c r="FB160" s="23"/>
      <c r="FC160" s="23"/>
      <c r="FD160" s="23"/>
      <c r="FE160" s="23"/>
      <c r="FF160" s="23"/>
      <c r="FG160" s="23"/>
      <c r="FH160" s="23"/>
      <c r="FI160" s="23"/>
      <c r="FJ160" s="23"/>
      <c r="FK160" s="23"/>
      <c r="FL160" s="23"/>
      <c r="FM160" s="23"/>
      <c r="FN160" s="23"/>
      <c r="FO160" s="23"/>
      <c r="FP160" s="23"/>
      <c r="FQ160" s="23"/>
      <c r="FR160" s="23"/>
      <c r="FS160" s="23"/>
      <c r="FT160" s="23"/>
      <c r="FU160" s="23"/>
      <c r="FV160" s="23"/>
      <c r="FW160" s="23"/>
      <c r="FX160" s="23"/>
      <c r="FY160" s="23"/>
      <c r="FZ160" s="23"/>
      <c r="GA160" s="23"/>
      <c r="GB160" s="23"/>
      <c r="GC160" s="23"/>
      <c r="GD160" s="23"/>
      <c r="GE160" s="23"/>
      <c r="GF160" s="23"/>
      <c r="GG160" s="23"/>
      <c r="GH160" s="23"/>
      <c r="GI160" s="23"/>
      <c r="GJ160" s="23"/>
      <c r="GK160" s="23"/>
      <c r="GL160" s="23"/>
      <c r="GM160" s="23"/>
      <c r="GN160" s="23"/>
      <c r="GO160" s="23"/>
      <c r="GP160" s="23"/>
      <c r="GQ160" s="23"/>
      <c r="GR160" s="23"/>
      <c r="GS160" s="23"/>
      <c r="GT160" s="23"/>
      <c r="GU160" s="23"/>
      <c r="GV160" s="23"/>
      <c r="GW160" s="23"/>
      <c r="GX160" s="23"/>
      <c r="GY160" s="23"/>
      <c r="GZ160" s="23"/>
      <c r="HA160" s="23"/>
      <c r="HB160" s="23"/>
      <c r="HC160" s="23"/>
      <c r="HD160" s="23"/>
      <c r="HE160" s="23"/>
      <c r="HF160" s="23"/>
      <c r="HG160" s="23"/>
      <c r="HH160" s="23"/>
      <c r="HI160" s="23"/>
      <c r="HJ160" s="23"/>
      <c r="HK160" s="23"/>
      <c r="HL160" s="23"/>
      <c r="HM160" s="23"/>
      <c r="HN160" s="23"/>
      <c r="HO160" s="23"/>
      <c r="HP160" s="23"/>
      <c r="HQ160" s="23"/>
      <c r="HR160" s="23"/>
      <c r="HS160" s="23"/>
      <c r="HT160" s="23"/>
      <c r="HU160" s="23"/>
      <c r="HV160" s="23"/>
      <c r="HW160" s="23"/>
      <c r="HX160" s="23"/>
      <c r="HY160" s="23"/>
      <c r="HZ160" s="23"/>
      <c r="IA160" s="23"/>
      <c r="IB160" s="23"/>
      <c r="IC160" s="23"/>
      <c r="ID160" s="23"/>
      <c r="IE160" s="23"/>
      <c r="IF160" s="23"/>
      <c r="IG160" s="23"/>
      <c r="IH160" s="23"/>
      <c r="II160" s="23"/>
      <c r="IJ160" s="23"/>
      <c r="IK160" s="23"/>
      <c r="IL160" s="23"/>
      <c r="IM160" s="23"/>
      <c r="IN160" s="23"/>
      <c r="IO160" s="23"/>
      <c r="IP160" s="23"/>
      <c r="IQ160" s="23"/>
      <c r="IR160" s="23"/>
      <c r="IS160" s="23"/>
      <c r="IT160" s="23"/>
    </row>
    <row r="161" spans="1:254" customFormat="1" ht="24" x14ac:dyDescent="0.2">
      <c r="A161" s="101">
        <v>28</v>
      </c>
      <c r="B161" s="109" t="s">
        <v>724</v>
      </c>
      <c r="C161" s="102" t="s">
        <v>723</v>
      </c>
      <c r="D161" s="103" t="s">
        <v>722</v>
      </c>
      <c r="E161" s="104">
        <v>0.84</v>
      </c>
      <c r="F161" s="243"/>
      <c r="G161" s="108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  <c r="CX161" s="23"/>
      <c r="CY161" s="23"/>
      <c r="CZ161" s="23"/>
      <c r="DA161" s="23"/>
      <c r="DB161" s="23"/>
      <c r="DC161" s="23"/>
      <c r="DD161" s="23"/>
      <c r="DE161" s="23"/>
      <c r="DF161" s="23"/>
      <c r="DG161" s="23"/>
      <c r="DH161" s="23"/>
      <c r="DI161" s="23"/>
      <c r="DJ161" s="23"/>
      <c r="DK161" s="23"/>
      <c r="DL161" s="23"/>
      <c r="DM161" s="23"/>
      <c r="DN161" s="23"/>
      <c r="DO161" s="23"/>
      <c r="DP161" s="23"/>
      <c r="DQ161" s="23"/>
      <c r="DR161" s="23"/>
      <c r="DS161" s="23"/>
      <c r="DT161" s="23"/>
      <c r="DU161" s="23"/>
      <c r="DV161" s="23"/>
      <c r="DW161" s="23"/>
      <c r="DX161" s="23"/>
      <c r="DY161" s="23"/>
      <c r="DZ161" s="23"/>
      <c r="EA161" s="23"/>
      <c r="EB161" s="23"/>
      <c r="EC161" s="23"/>
      <c r="ED161" s="23"/>
      <c r="EE161" s="23"/>
      <c r="EF161" s="23"/>
      <c r="EG161" s="23"/>
      <c r="EH161" s="23"/>
      <c r="EI161" s="23"/>
      <c r="EJ161" s="23"/>
      <c r="EK161" s="23"/>
      <c r="EL161" s="23"/>
      <c r="EM161" s="23"/>
      <c r="EN161" s="23"/>
      <c r="EO161" s="23"/>
      <c r="EP161" s="23"/>
      <c r="EQ161" s="23"/>
      <c r="ER161" s="23"/>
      <c r="ES161" s="23"/>
      <c r="ET161" s="23"/>
      <c r="EU161" s="23"/>
      <c r="EV161" s="23"/>
      <c r="EW161" s="23"/>
      <c r="EX161" s="23"/>
      <c r="EY161" s="23"/>
      <c r="EZ161" s="23"/>
      <c r="FA161" s="23"/>
      <c r="FB161" s="23"/>
      <c r="FC161" s="23"/>
      <c r="FD161" s="23"/>
      <c r="FE161" s="23"/>
      <c r="FF161" s="23"/>
      <c r="FG161" s="23"/>
      <c r="FH161" s="23"/>
      <c r="FI161" s="23"/>
      <c r="FJ161" s="23"/>
      <c r="FK161" s="23"/>
      <c r="FL161" s="23"/>
      <c r="FM161" s="23"/>
      <c r="FN161" s="23"/>
      <c r="FO161" s="23"/>
      <c r="FP161" s="23"/>
      <c r="FQ161" s="23"/>
      <c r="FR161" s="23"/>
      <c r="FS161" s="23"/>
      <c r="FT161" s="23"/>
      <c r="FU161" s="23"/>
      <c r="FV161" s="23"/>
      <c r="FW161" s="23"/>
      <c r="FX161" s="23"/>
      <c r="FY161" s="23"/>
      <c r="FZ161" s="23"/>
      <c r="GA161" s="23"/>
      <c r="GB161" s="23"/>
      <c r="GC161" s="23"/>
      <c r="GD161" s="23"/>
      <c r="GE161" s="23"/>
      <c r="GF161" s="23"/>
      <c r="GG161" s="23"/>
      <c r="GH161" s="23"/>
      <c r="GI161" s="23"/>
      <c r="GJ161" s="23"/>
      <c r="GK161" s="23"/>
      <c r="GL161" s="23"/>
      <c r="GM161" s="23"/>
      <c r="GN161" s="23"/>
      <c r="GO161" s="23"/>
      <c r="GP161" s="23"/>
      <c r="GQ161" s="23"/>
      <c r="GR161" s="23"/>
      <c r="GS161" s="23"/>
      <c r="GT161" s="23"/>
      <c r="GU161" s="23"/>
      <c r="GV161" s="23"/>
      <c r="GW161" s="23"/>
      <c r="GX161" s="23"/>
      <c r="GY161" s="23"/>
      <c r="GZ161" s="23"/>
      <c r="HA161" s="23"/>
      <c r="HB161" s="23"/>
      <c r="HC161" s="23"/>
      <c r="HD161" s="23"/>
      <c r="HE161" s="23"/>
      <c r="HF161" s="23"/>
      <c r="HG161" s="23"/>
      <c r="HH161" s="23"/>
      <c r="HI161" s="23"/>
      <c r="HJ161" s="23"/>
      <c r="HK161" s="23"/>
      <c r="HL161" s="23"/>
      <c r="HM161" s="23"/>
      <c r="HN161" s="23"/>
      <c r="HO161" s="23"/>
      <c r="HP161" s="23"/>
      <c r="HQ161" s="23"/>
      <c r="HR161" s="23"/>
      <c r="HS161" s="23"/>
      <c r="HT161" s="23"/>
      <c r="HU161" s="23"/>
      <c r="HV161" s="23"/>
      <c r="HW161" s="23"/>
      <c r="HX161" s="23"/>
      <c r="HY161" s="23"/>
      <c r="HZ161" s="23"/>
      <c r="IA161" s="23"/>
      <c r="IB161" s="23"/>
      <c r="IC161" s="23"/>
      <c r="ID161" s="23"/>
      <c r="IE161" s="23"/>
      <c r="IF161" s="23"/>
      <c r="IG161" s="23"/>
      <c r="IH161" s="23"/>
      <c r="II161" s="23"/>
      <c r="IJ161" s="23"/>
      <c r="IK161" s="23"/>
      <c r="IL161" s="23"/>
      <c r="IM161" s="23"/>
      <c r="IN161" s="23"/>
      <c r="IO161" s="23"/>
      <c r="IP161" s="23"/>
      <c r="IQ161" s="23"/>
      <c r="IR161" s="23"/>
      <c r="IS161" s="23"/>
      <c r="IT161" s="23"/>
    </row>
    <row r="162" spans="1:254" customFormat="1" ht="12.75" x14ac:dyDescent="0.2">
      <c r="A162" s="259" t="s">
        <v>754</v>
      </c>
      <c r="B162" s="258" t="s">
        <v>720</v>
      </c>
      <c r="C162" s="257" t="s">
        <v>719</v>
      </c>
      <c r="D162" s="256" t="s">
        <v>433</v>
      </c>
      <c r="E162" s="255">
        <v>102.816</v>
      </c>
      <c r="F162" s="254" t="s">
        <v>875</v>
      </c>
      <c r="G162" s="253" t="s">
        <v>1008</v>
      </c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>
        <f>[1]Source!P285</f>
        <v>2472</v>
      </c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  <c r="CX162" s="23"/>
      <c r="CY162" s="23"/>
      <c r="CZ162" s="23"/>
      <c r="DA162" s="23"/>
      <c r="DB162" s="23"/>
      <c r="DC162" s="23"/>
      <c r="DD162" s="23"/>
      <c r="DE162" s="23"/>
      <c r="DF162" s="23"/>
      <c r="DG162" s="23"/>
      <c r="DH162" s="23">
        <f>IF(E161&gt;0,ROUND([1]Source!P285/E161,2),0)</f>
        <v>2942.86</v>
      </c>
      <c r="DI162" s="23"/>
      <c r="DJ162" s="23"/>
      <c r="DK162" s="252" t="str">
        <f>F162</f>
        <v>Материал</v>
      </c>
      <c r="DL162" s="23">
        <f>[1]Source!P285</f>
        <v>2472</v>
      </c>
      <c r="DM162" s="23"/>
      <c r="DN162" s="23"/>
      <c r="DO162" s="23"/>
      <c r="DP162" s="23"/>
      <c r="DQ162" s="23"/>
      <c r="DR162" s="23"/>
      <c r="DS162" s="23"/>
      <c r="DT162" s="23"/>
      <c r="DU162" s="23"/>
      <c r="DV162" s="23"/>
      <c r="DW162" s="23"/>
      <c r="DX162" s="23"/>
      <c r="DY162" s="23"/>
      <c r="DZ162" s="23"/>
      <c r="EA162" s="23"/>
      <c r="EB162" s="23"/>
      <c r="EC162" s="23"/>
      <c r="ED162" s="23"/>
      <c r="EE162" s="23"/>
      <c r="EF162" s="23"/>
      <c r="EG162" s="23"/>
      <c r="EH162" s="23"/>
      <c r="EI162" s="23"/>
      <c r="EJ162" s="23"/>
      <c r="EK162" s="23"/>
      <c r="EL162" s="23"/>
      <c r="EM162" s="23"/>
      <c r="EN162" s="23"/>
      <c r="EO162" s="23"/>
      <c r="EP162" s="23"/>
      <c r="EQ162" s="23"/>
      <c r="ER162" s="23"/>
      <c r="ES162" s="23"/>
      <c r="ET162" s="23"/>
      <c r="EU162" s="23"/>
      <c r="EV162" s="23"/>
      <c r="EW162" s="23"/>
      <c r="EX162" s="23"/>
      <c r="EY162" s="23"/>
      <c r="EZ162" s="23"/>
      <c r="FA162" s="23"/>
      <c r="FB162" s="23"/>
      <c r="FC162" s="23"/>
      <c r="FD162" s="23"/>
      <c r="FE162" s="23"/>
      <c r="FF162" s="23"/>
      <c r="FG162" s="23"/>
      <c r="FH162" s="23"/>
      <c r="FI162" s="23"/>
      <c r="FJ162" s="23"/>
      <c r="FK162" s="23"/>
      <c r="FL162" s="23"/>
      <c r="FM162" s="23"/>
      <c r="FN162" s="23"/>
      <c r="FO162" s="23"/>
      <c r="FP162" s="23"/>
      <c r="FQ162" s="23"/>
      <c r="FR162" s="23"/>
      <c r="FS162" s="23"/>
      <c r="FT162" s="23"/>
      <c r="FU162" s="23"/>
      <c r="FV162" s="23"/>
      <c r="FW162" s="23"/>
      <c r="FX162" s="23"/>
      <c r="FY162" s="23"/>
      <c r="FZ162" s="23"/>
      <c r="GA162" s="23"/>
      <c r="GB162" s="23"/>
      <c r="GC162" s="23"/>
      <c r="GD162" s="23"/>
      <c r="GE162" s="23"/>
      <c r="GF162" s="23"/>
      <c r="GG162" s="23"/>
      <c r="GH162" s="23"/>
      <c r="GI162" s="23"/>
      <c r="GJ162" s="23"/>
      <c r="GK162" s="23"/>
      <c r="GL162" s="23"/>
      <c r="GM162" s="23"/>
      <c r="GN162" s="23"/>
      <c r="GO162" s="23"/>
      <c r="GP162" s="23"/>
      <c r="GQ162" s="23"/>
      <c r="GR162" s="23"/>
      <c r="GS162" s="23"/>
      <c r="GT162" s="23"/>
      <c r="GU162" s="23"/>
      <c r="GV162" s="23"/>
      <c r="GW162" s="23"/>
      <c r="GX162" s="23"/>
      <c r="GY162" s="23"/>
      <c r="GZ162" s="23"/>
      <c r="HA162" s="23"/>
      <c r="HB162" s="23"/>
      <c r="HC162" s="23"/>
      <c r="HD162" s="23"/>
      <c r="HE162" s="23"/>
      <c r="HF162" s="23"/>
      <c r="HG162" s="23"/>
      <c r="HH162" s="23"/>
      <c r="HI162" s="23"/>
      <c r="HJ162" s="23"/>
      <c r="HK162" s="23"/>
      <c r="HL162" s="23"/>
      <c r="HM162" s="23"/>
      <c r="HN162" s="23"/>
      <c r="HO162" s="23"/>
      <c r="HP162" s="23"/>
      <c r="HQ162" s="23"/>
      <c r="HR162" s="23"/>
      <c r="HS162" s="23"/>
      <c r="HT162" s="23"/>
      <c r="HU162" s="23"/>
      <c r="HV162" s="23"/>
      <c r="HW162" s="23"/>
      <c r="HX162" s="23"/>
      <c r="HY162" s="23"/>
      <c r="HZ162" s="23"/>
      <c r="IA162" s="23"/>
      <c r="IB162" s="23"/>
      <c r="IC162" s="23"/>
      <c r="ID162" s="23"/>
      <c r="IE162" s="23"/>
      <c r="IF162" s="23"/>
      <c r="IG162" s="23"/>
      <c r="IH162" s="23"/>
      <c r="II162" s="23"/>
      <c r="IJ162" s="23"/>
      <c r="IK162" s="23"/>
      <c r="IL162" s="23"/>
      <c r="IM162" s="23"/>
      <c r="IN162" s="23"/>
      <c r="IO162" s="23"/>
      <c r="IP162" s="23"/>
      <c r="IQ162" s="23"/>
      <c r="IR162" s="23"/>
      <c r="IS162" s="23"/>
      <c r="IT162" s="23"/>
    </row>
    <row r="163" spans="1:254" customFormat="1" ht="24" x14ac:dyDescent="0.2">
      <c r="A163" s="101">
        <v>29</v>
      </c>
      <c r="B163" s="109" t="s">
        <v>487</v>
      </c>
      <c r="C163" s="102" t="s">
        <v>488</v>
      </c>
      <c r="D163" s="103" t="s">
        <v>454</v>
      </c>
      <c r="E163" s="104">
        <v>8.4000000000000005E-2</v>
      </c>
      <c r="F163" s="243"/>
      <c r="G163" s="108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  <c r="CX163" s="23"/>
      <c r="CY163" s="23"/>
      <c r="CZ163" s="23"/>
      <c r="DA163" s="23"/>
      <c r="DB163" s="23"/>
      <c r="DC163" s="23"/>
      <c r="DD163" s="23"/>
      <c r="DE163" s="23"/>
      <c r="DF163" s="23"/>
      <c r="DG163" s="23"/>
      <c r="DH163" s="23"/>
      <c r="DI163" s="23"/>
      <c r="DJ163" s="23"/>
      <c r="DK163" s="23"/>
      <c r="DL163" s="23"/>
      <c r="DM163" s="23"/>
      <c r="DN163" s="23"/>
      <c r="DO163" s="23"/>
      <c r="DP163" s="23"/>
      <c r="DQ163" s="23"/>
      <c r="DR163" s="23"/>
      <c r="DS163" s="23"/>
      <c r="DT163" s="23"/>
      <c r="DU163" s="23"/>
      <c r="DV163" s="23"/>
      <c r="DW163" s="23"/>
      <c r="DX163" s="23"/>
      <c r="DY163" s="23"/>
      <c r="DZ163" s="23"/>
      <c r="EA163" s="23"/>
      <c r="EB163" s="23"/>
      <c r="EC163" s="23"/>
      <c r="ED163" s="23"/>
      <c r="EE163" s="23"/>
      <c r="EF163" s="23"/>
      <c r="EG163" s="23"/>
      <c r="EH163" s="23"/>
      <c r="EI163" s="23"/>
      <c r="EJ163" s="23"/>
      <c r="EK163" s="23"/>
      <c r="EL163" s="23"/>
      <c r="EM163" s="23"/>
      <c r="EN163" s="23"/>
      <c r="EO163" s="23"/>
      <c r="EP163" s="23"/>
      <c r="EQ163" s="23"/>
      <c r="ER163" s="23"/>
      <c r="ES163" s="23"/>
      <c r="ET163" s="23"/>
      <c r="EU163" s="23"/>
      <c r="EV163" s="23"/>
      <c r="EW163" s="23"/>
      <c r="EX163" s="23"/>
      <c r="EY163" s="23"/>
      <c r="EZ163" s="23"/>
      <c r="FA163" s="23"/>
      <c r="FB163" s="23"/>
      <c r="FC163" s="23"/>
      <c r="FD163" s="23"/>
      <c r="FE163" s="23"/>
      <c r="FF163" s="23"/>
      <c r="FG163" s="23"/>
      <c r="FH163" s="23"/>
      <c r="FI163" s="23"/>
      <c r="FJ163" s="23"/>
      <c r="FK163" s="23"/>
      <c r="FL163" s="23"/>
      <c r="FM163" s="23"/>
      <c r="FN163" s="23"/>
      <c r="FO163" s="23"/>
      <c r="FP163" s="23"/>
      <c r="FQ163" s="23"/>
      <c r="FR163" s="23"/>
      <c r="FS163" s="23"/>
      <c r="FT163" s="23"/>
      <c r="FU163" s="23"/>
      <c r="FV163" s="23"/>
      <c r="FW163" s="23"/>
      <c r="FX163" s="23"/>
      <c r="FY163" s="23"/>
      <c r="FZ163" s="23"/>
      <c r="GA163" s="23"/>
      <c r="GB163" s="23"/>
      <c r="GC163" s="23"/>
      <c r="GD163" s="23"/>
      <c r="GE163" s="23"/>
      <c r="GF163" s="23"/>
      <c r="GG163" s="23"/>
      <c r="GH163" s="23"/>
      <c r="GI163" s="23"/>
      <c r="GJ163" s="23"/>
      <c r="GK163" s="23"/>
      <c r="GL163" s="23"/>
      <c r="GM163" s="23"/>
      <c r="GN163" s="23"/>
      <c r="GO163" s="23"/>
      <c r="GP163" s="23"/>
      <c r="GQ163" s="23"/>
      <c r="GR163" s="23"/>
      <c r="GS163" s="23"/>
      <c r="GT163" s="23"/>
      <c r="GU163" s="23"/>
      <c r="GV163" s="23"/>
      <c r="GW163" s="23"/>
      <c r="GX163" s="23"/>
      <c r="GY163" s="23"/>
      <c r="GZ163" s="23"/>
      <c r="HA163" s="23"/>
      <c r="HB163" s="23"/>
      <c r="HC163" s="23"/>
      <c r="HD163" s="23"/>
      <c r="HE163" s="23"/>
      <c r="HF163" s="23"/>
      <c r="HG163" s="23"/>
      <c r="HH163" s="23"/>
      <c r="HI163" s="23"/>
      <c r="HJ163" s="23"/>
      <c r="HK163" s="23"/>
      <c r="HL163" s="23"/>
      <c r="HM163" s="23"/>
      <c r="HN163" s="23"/>
      <c r="HO163" s="23"/>
      <c r="HP163" s="23"/>
      <c r="HQ163" s="23"/>
      <c r="HR163" s="23"/>
      <c r="HS163" s="23"/>
      <c r="HT163" s="23"/>
      <c r="HU163" s="23"/>
      <c r="HV163" s="23"/>
      <c r="HW163" s="23"/>
      <c r="HX163" s="23"/>
      <c r="HY163" s="23"/>
      <c r="HZ163" s="23"/>
      <c r="IA163" s="23"/>
      <c r="IB163" s="23"/>
      <c r="IC163" s="23"/>
      <c r="ID163" s="23"/>
      <c r="IE163" s="23"/>
      <c r="IF163" s="23"/>
      <c r="IG163" s="23"/>
      <c r="IH163" s="23"/>
      <c r="II163" s="23"/>
      <c r="IJ163" s="23"/>
      <c r="IK163" s="23"/>
      <c r="IL163" s="23"/>
      <c r="IM163" s="23"/>
      <c r="IN163" s="23"/>
      <c r="IO163" s="23"/>
      <c r="IP163" s="23"/>
      <c r="IQ163" s="23"/>
      <c r="IR163" s="23"/>
      <c r="IS163" s="23"/>
      <c r="IT163" s="23"/>
    </row>
    <row r="164" spans="1:254" customFormat="1" ht="36" x14ac:dyDescent="0.2">
      <c r="A164" s="259" t="s">
        <v>753</v>
      </c>
      <c r="B164" s="258" t="s">
        <v>526</v>
      </c>
      <c r="C164" s="257" t="s">
        <v>632</v>
      </c>
      <c r="D164" s="256" t="s">
        <v>436</v>
      </c>
      <c r="E164" s="255">
        <v>0.12180000000000001</v>
      </c>
      <c r="F164" s="254" t="s">
        <v>875</v>
      </c>
      <c r="G164" s="253" t="s">
        <v>1008</v>
      </c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>
        <f>[1]Source!P289</f>
        <v>14005</v>
      </c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  <c r="CX164" s="23"/>
      <c r="CY164" s="23"/>
      <c r="CZ164" s="23"/>
      <c r="DA164" s="23"/>
      <c r="DB164" s="23"/>
      <c r="DC164" s="23"/>
      <c r="DD164" s="23"/>
      <c r="DE164" s="23"/>
      <c r="DF164" s="23"/>
      <c r="DG164" s="23"/>
      <c r="DH164" s="23">
        <f>IF(E163&gt;0,ROUND([1]Source!P289/E163,2),0)</f>
        <v>166726.19</v>
      </c>
      <c r="DI164" s="23"/>
      <c r="DJ164" s="23"/>
      <c r="DK164" s="252" t="str">
        <f>F164</f>
        <v>Материал</v>
      </c>
      <c r="DL164" s="23">
        <f>[1]Source!P289</f>
        <v>14005</v>
      </c>
      <c r="DM164" s="23"/>
      <c r="DN164" s="23"/>
      <c r="DO164" s="23"/>
      <c r="DP164" s="23"/>
      <c r="DQ164" s="23"/>
      <c r="DR164" s="23"/>
      <c r="DS164" s="23"/>
      <c r="DT164" s="23"/>
      <c r="DU164" s="23"/>
      <c r="DV164" s="23"/>
      <c r="DW164" s="23"/>
      <c r="DX164" s="23"/>
      <c r="DY164" s="23"/>
      <c r="DZ164" s="23"/>
      <c r="EA164" s="23"/>
      <c r="EB164" s="23"/>
      <c r="EC164" s="23"/>
      <c r="ED164" s="23"/>
      <c r="EE164" s="23"/>
      <c r="EF164" s="23"/>
      <c r="EG164" s="23"/>
      <c r="EH164" s="23"/>
      <c r="EI164" s="23"/>
      <c r="EJ164" s="23"/>
      <c r="EK164" s="23"/>
      <c r="EL164" s="23"/>
      <c r="EM164" s="23"/>
      <c r="EN164" s="23"/>
      <c r="EO164" s="23"/>
      <c r="EP164" s="23"/>
      <c r="EQ164" s="23"/>
      <c r="ER164" s="23"/>
      <c r="ES164" s="23"/>
      <c r="ET164" s="23"/>
      <c r="EU164" s="23"/>
      <c r="EV164" s="23"/>
      <c r="EW164" s="23"/>
      <c r="EX164" s="23"/>
      <c r="EY164" s="23"/>
      <c r="EZ164" s="23"/>
      <c r="FA164" s="23"/>
      <c r="FB164" s="23"/>
      <c r="FC164" s="23"/>
      <c r="FD164" s="23"/>
      <c r="FE164" s="23"/>
      <c r="FF164" s="23"/>
      <c r="FG164" s="23"/>
      <c r="FH164" s="23"/>
      <c r="FI164" s="23"/>
      <c r="FJ164" s="23"/>
      <c r="FK164" s="23"/>
      <c r="FL164" s="23"/>
      <c r="FM164" s="23"/>
      <c r="FN164" s="23"/>
      <c r="FO164" s="23"/>
      <c r="FP164" s="23"/>
      <c r="FQ164" s="23"/>
      <c r="FR164" s="23"/>
      <c r="FS164" s="23"/>
      <c r="FT164" s="23"/>
      <c r="FU164" s="23"/>
      <c r="FV164" s="23"/>
      <c r="FW164" s="23"/>
      <c r="FX164" s="23"/>
      <c r="FY164" s="23"/>
      <c r="FZ164" s="23"/>
      <c r="GA164" s="23"/>
      <c r="GB164" s="23"/>
      <c r="GC164" s="23"/>
      <c r="GD164" s="23"/>
      <c r="GE164" s="23"/>
      <c r="GF164" s="23"/>
      <c r="GG164" s="23"/>
      <c r="GH164" s="23"/>
      <c r="GI164" s="23"/>
      <c r="GJ164" s="23"/>
      <c r="GK164" s="23"/>
      <c r="GL164" s="23"/>
      <c r="GM164" s="23"/>
      <c r="GN164" s="23"/>
      <c r="GO164" s="23"/>
      <c r="GP164" s="23"/>
      <c r="GQ164" s="23"/>
      <c r="GR164" s="23"/>
      <c r="GS164" s="23"/>
      <c r="GT164" s="23"/>
      <c r="GU164" s="23"/>
      <c r="GV164" s="23"/>
      <c r="GW164" s="23"/>
      <c r="GX164" s="23"/>
      <c r="GY164" s="23"/>
      <c r="GZ164" s="23"/>
      <c r="HA164" s="23"/>
      <c r="HB164" s="23"/>
      <c r="HC164" s="23"/>
      <c r="HD164" s="23"/>
      <c r="HE164" s="23"/>
      <c r="HF164" s="23"/>
      <c r="HG164" s="23"/>
      <c r="HH164" s="23"/>
      <c r="HI164" s="23"/>
      <c r="HJ164" s="23"/>
      <c r="HK164" s="23"/>
      <c r="HL164" s="23"/>
      <c r="HM164" s="23"/>
      <c r="HN164" s="23"/>
      <c r="HO164" s="23"/>
      <c r="HP164" s="23"/>
      <c r="HQ164" s="23"/>
      <c r="HR164" s="23"/>
      <c r="HS164" s="23"/>
      <c r="HT164" s="23"/>
      <c r="HU164" s="23"/>
      <c r="HV164" s="23"/>
      <c r="HW164" s="23"/>
      <c r="HX164" s="23"/>
      <c r="HY164" s="23"/>
      <c r="HZ164" s="23"/>
      <c r="IA164" s="23"/>
      <c r="IB164" s="23"/>
      <c r="IC164" s="23"/>
      <c r="ID164" s="23"/>
      <c r="IE164" s="23"/>
      <c r="IF164" s="23"/>
      <c r="IG164" s="23"/>
      <c r="IH164" s="23"/>
      <c r="II164" s="23"/>
      <c r="IJ164" s="23"/>
      <c r="IK164" s="23"/>
      <c r="IL164" s="23"/>
      <c r="IM164" s="23"/>
      <c r="IN164" s="23"/>
      <c r="IO164" s="23"/>
      <c r="IP164" s="23"/>
      <c r="IQ164" s="23"/>
      <c r="IR164" s="23"/>
      <c r="IS164" s="23"/>
      <c r="IT164" s="23"/>
    </row>
    <row r="165" spans="1:254" customFormat="1" ht="24" x14ac:dyDescent="0.2">
      <c r="A165" s="101">
        <v>30</v>
      </c>
      <c r="B165" s="109" t="s">
        <v>484</v>
      </c>
      <c r="C165" s="102" t="s">
        <v>717</v>
      </c>
      <c r="D165" s="103" t="s">
        <v>454</v>
      </c>
      <c r="E165" s="104">
        <v>8.4000000000000005E-2</v>
      </c>
      <c r="F165" s="243"/>
      <c r="G165" s="108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  <c r="CX165" s="23"/>
      <c r="CY165" s="23"/>
      <c r="CZ165" s="23"/>
      <c r="DA165" s="23"/>
      <c r="DB165" s="23"/>
      <c r="DC165" s="23"/>
      <c r="DD165" s="23"/>
      <c r="DE165" s="23"/>
      <c r="DF165" s="23"/>
      <c r="DG165" s="23"/>
      <c r="DH165" s="23"/>
      <c r="DI165" s="23"/>
      <c r="DJ165" s="23"/>
      <c r="DK165" s="23"/>
      <c r="DL165" s="23"/>
      <c r="DM165" s="23"/>
      <c r="DN165" s="23"/>
      <c r="DO165" s="23"/>
      <c r="DP165" s="23"/>
      <c r="DQ165" s="23"/>
      <c r="DR165" s="23"/>
      <c r="DS165" s="23"/>
      <c r="DT165" s="23"/>
      <c r="DU165" s="23"/>
      <c r="DV165" s="23"/>
      <c r="DW165" s="23"/>
      <c r="DX165" s="23"/>
      <c r="DY165" s="23"/>
      <c r="DZ165" s="23"/>
      <c r="EA165" s="23"/>
      <c r="EB165" s="23"/>
      <c r="EC165" s="23"/>
      <c r="ED165" s="23"/>
      <c r="EE165" s="23"/>
      <c r="EF165" s="23"/>
      <c r="EG165" s="23"/>
      <c r="EH165" s="23"/>
      <c r="EI165" s="23"/>
      <c r="EJ165" s="23"/>
      <c r="EK165" s="23"/>
      <c r="EL165" s="23"/>
      <c r="EM165" s="23"/>
      <c r="EN165" s="23"/>
      <c r="EO165" s="23"/>
      <c r="EP165" s="23"/>
      <c r="EQ165" s="23"/>
      <c r="ER165" s="23"/>
      <c r="ES165" s="23"/>
      <c r="ET165" s="23"/>
      <c r="EU165" s="23"/>
      <c r="EV165" s="23"/>
      <c r="EW165" s="23"/>
      <c r="EX165" s="23"/>
      <c r="EY165" s="23"/>
      <c r="EZ165" s="23"/>
      <c r="FA165" s="23"/>
      <c r="FB165" s="23"/>
      <c r="FC165" s="23"/>
      <c r="FD165" s="23"/>
      <c r="FE165" s="23"/>
      <c r="FF165" s="23"/>
      <c r="FG165" s="23"/>
      <c r="FH165" s="23"/>
      <c r="FI165" s="23"/>
      <c r="FJ165" s="23"/>
      <c r="FK165" s="23"/>
      <c r="FL165" s="23"/>
      <c r="FM165" s="23"/>
      <c r="FN165" s="23"/>
      <c r="FO165" s="23"/>
      <c r="FP165" s="23"/>
      <c r="FQ165" s="23"/>
      <c r="FR165" s="23"/>
      <c r="FS165" s="23"/>
      <c r="FT165" s="23"/>
      <c r="FU165" s="23"/>
      <c r="FV165" s="23"/>
      <c r="FW165" s="23"/>
      <c r="FX165" s="23"/>
      <c r="FY165" s="23"/>
      <c r="FZ165" s="23"/>
      <c r="GA165" s="23"/>
      <c r="GB165" s="23"/>
      <c r="GC165" s="23"/>
      <c r="GD165" s="23"/>
      <c r="GE165" s="23"/>
      <c r="GF165" s="23"/>
      <c r="GG165" s="23"/>
      <c r="GH165" s="23"/>
      <c r="GI165" s="23"/>
      <c r="GJ165" s="23"/>
      <c r="GK165" s="23"/>
      <c r="GL165" s="23"/>
      <c r="GM165" s="23"/>
      <c r="GN165" s="23"/>
      <c r="GO165" s="23"/>
      <c r="GP165" s="23"/>
      <c r="GQ165" s="23"/>
      <c r="GR165" s="23"/>
      <c r="GS165" s="23"/>
      <c r="GT165" s="23"/>
      <c r="GU165" s="23"/>
      <c r="GV165" s="23"/>
      <c r="GW165" s="23"/>
      <c r="GX165" s="23"/>
      <c r="GY165" s="23"/>
      <c r="GZ165" s="23"/>
      <c r="HA165" s="23"/>
      <c r="HB165" s="23"/>
      <c r="HC165" s="23"/>
      <c r="HD165" s="23"/>
      <c r="HE165" s="23"/>
      <c r="HF165" s="23"/>
      <c r="HG165" s="23"/>
      <c r="HH165" s="23"/>
      <c r="HI165" s="23"/>
      <c r="HJ165" s="23"/>
      <c r="HK165" s="23"/>
      <c r="HL165" s="23"/>
      <c r="HM165" s="23"/>
      <c r="HN165" s="23"/>
      <c r="HO165" s="23"/>
      <c r="HP165" s="23"/>
      <c r="HQ165" s="23"/>
      <c r="HR165" s="23"/>
      <c r="HS165" s="23"/>
      <c r="HT165" s="23"/>
      <c r="HU165" s="23"/>
      <c r="HV165" s="23"/>
      <c r="HW165" s="23"/>
      <c r="HX165" s="23"/>
      <c r="HY165" s="23"/>
      <c r="HZ165" s="23"/>
      <c r="IA165" s="23"/>
      <c r="IB165" s="23"/>
      <c r="IC165" s="23"/>
      <c r="ID165" s="23"/>
      <c r="IE165" s="23"/>
      <c r="IF165" s="23"/>
      <c r="IG165" s="23"/>
      <c r="IH165" s="23"/>
      <c r="II165" s="23"/>
      <c r="IJ165" s="23"/>
      <c r="IK165" s="23"/>
      <c r="IL165" s="23"/>
      <c r="IM165" s="23"/>
      <c r="IN165" s="23"/>
      <c r="IO165" s="23"/>
      <c r="IP165" s="23"/>
      <c r="IQ165" s="23"/>
      <c r="IR165" s="23"/>
      <c r="IS165" s="23"/>
      <c r="IT165" s="23"/>
    </row>
    <row r="166" spans="1:254" customFormat="1" ht="12.75" x14ac:dyDescent="0.2">
      <c r="A166" s="266" t="s">
        <v>752</v>
      </c>
      <c r="B166" s="265" t="s">
        <v>438</v>
      </c>
      <c r="C166" s="264" t="s">
        <v>439</v>
      </c>
      <c r="D166" s="263" t="s">
        <v>433</v>
      </c>
      <c r="E166" s="262">
        <v>1.0247999999999999</v>
      </c>
      <c r="F166" s="261" t="s">
        <v>875</v>
      </c>
      <c r="G166" s="260" t="s">
        <v>1008</v>
      </c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>
        <f>[1]Source!P293</f>
        <v>1099</v>
      </c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3"/>
      <c r="CS166" s="23"/>
      <c r="CT166" s="23"/>
      <c r="CU166" s="23"/>
      <c r="CV166" s="23"/>
      <c r="CW166" s="23"/>
      <c r="CX166" s="23"/>
      <c r="CY166" s="23"/>
      <c r="CZ166" s="23"/>
      <c r="DA166" s="23"/>
      <c r="DB166" s="23"/>
      <c r="DC166" s="23"/>
      <c r="DD166" s="23"/>
      <c r="DE166" s="23"/>
      <c r="DF166" s="23"/>
      <c r="DG166" s="23"/>
      <c r="DH166" s="23">
        <f>IF(E165&gt;0,ROUND([1]Source!P293/E165,2),0)</f>
        <v>13083.33</v>
      </c>
      <c r="DI166" s="23"/>
      <c r="DJ166" s="23"/>
      <c r="DK166" s="252" t="str">
        <f>F166</f>
        <v>Материал</v>
      </c>
      <c r="DL166" s="23">
        <f>[1]Source!P293</f>
        <v>1099</v>
      </c>
      <c r="DM166" s="23"/>
      <c r="DN166" s="23"/>
      <c r="DO166" s="23"/>
      <c r="DP166" s="23"/>
      <c r="DQ166" s="23"/>
      <c r="DR166" s="23"/>
      <c r="DS166" s="23"/>
      <c r="DT166" s="23"/>
      <c r="DU166" s="23"/>
      <c r="DV166" s="23"/>
      <c r="DW166" s="23"/>
      <c r="DX166" s="23"/>
      <c r="DY166" s="23"/>
      <c r="DZ166" s="23"/>
      <c r="EA166" s="23"/>
      <c r="EB166" s="23"/>
      <c r="EC166" s="23"/>
      <c r="ED166" s="23"/>
      <c r="EE166" s="23"/>
      <c r="EF166" s="23"/>
      <c r="EG166" s="23"/>
      <c r="EH166" s="23"/>
      <c r="EI166" s="23"/>
      <c r="EJ166" s="23"/>
      <c r="EK166" s="23"/>
      <c r="EL166" s="23"/>
      <c r="EM166" s="23"/>
      <c r="EN166" s="23"/>
      <c r="EO166" s="23"/>
      <c r="EP166" s="23"/>
      <c r="EQ166" s="23"/>
      <c r="ER166" s="23"/>
      <c r="ES166" s="23"/>
      <c r="ET166" s="23"/>
      <c r="EU166" s="23"/>
      <c r="EV166" s="23"/>
      <c r="EW166" s="23"/>
      <c r="EX166" s="23"/>
      <c r="EY166" s="23"/>
      <c r="EZ166" s="23"/>
      <c r="FA166" s="23"/>
      <c r="FB166" s="23"/>
      <c r="FC166" s="23"/>
      <c r="FD166" s="23"/>
      <c r="FE166" s="23"/>
      <c r="FF166" s="23"/>
      <c r="FG166" s="23"/>
      <c r="FH166" s="23"/>
      <c r="FI166" s="23"/>
      <c r="FJ166" s="23"/>
      <c r="FK166" s="23"/>
      <c r="FL166" s="23"/>
      <c r="FM166" s="23"/>
      <c r="FN166" s="23"/>
      <c r="FO166" s="23"/>
      <c r="FP166" s="23"/>
      <c r="FQ166" s="23"/>
      <c r="FR166" s="23"/>
      <c r="FS166" s="23"/>
      <c r="FT166" s="23"/>
      <c r="FU166" s="23"/>
      <c r="FV166" s="23"/>
      <c r="FW166" s="23"/>
      <c r="FX166" s="23"/>
      <c r="FY166" s="23"/>
      <c r="FZ166" s="23"/>
      <c r="GA166" s="23"/>
      <c r="GB166" s="23"/>
      <c r="GC166" s="23"/>
      <c r="GD166" s="23"/>
      <c r="GE166" s="23"/>
      <c r="GF166" s="23"/>
      <c r="GG166" s="23"/>
      <c r="GH166" s="23"/>
      <c r="GI166" s="23"/>
      <c r="GJ166" s="23"/>
      <c r="GK166" s="23"/>
      <c r="GL166" s="23"/>
      <c r="GM166" s="23"/>
      <c r="GN166" s="23"/>
      <c r="GO166" s="23"/>
      <c r="GP166" s="23"/>
      <c r="GQ166" s="23"/>
      <c r="GR166" s="23"/>
      <c r="GS166" s="23"/>
      <c r="GT166" s="23"/>
      <c r="GU166" s="23"/>
      <c r="GV166" s="23"/>
      <c r="GW166" s="23"/>
      <c r="GX166" s="23"/>
      <c r="GY166" s="23"/>
      <c r="GZ166" s="23"/>
      <c r="HA166" s="23"/>
      <c r="HB166" s="23"/>
      <c r="HC166" s="23"/>
      <c r="HD166" s="23"/>
      <c r="HE166" s="23"/>
      <c r="HF166" s="23"/>
      <c r="HG166" s="23"/>
      <c r="HH166" s="23"/>
      <c r="HI166" s="23"/>
      <c r="HJ166" s="23"/>
      <c r="HK166" s="23"/>
      <c r="HL166" s="23"/>
      <c r="HM166" s="23"/>
      <c r="HN166" s="23"/>
      <c r="HO166" s="23"/>
      <c r="HP166" s="23"/>
      <c r="HQ166" s="23"/>
      <c r="HR166" s="23"/>
      <c r="HS166" s="23"/>
      <c r="HT166" s="23"/>
      <c r="HU166" s="23"/>
      <c r="HV166" s="23"/>
      <c r="HW166" s="23"/>
      <c r="HX166" s="23"/>
      <c r="HY166" s="23"/>
      <c r="HZ166" s="23"/>
      <c r="IA166" s="23"/>
      <c r="IB166" s="23"/>
      <c r="IC166" s="23"/>
      <c r="ID166" s="23"/>
      <c r="IE166" s="23"/>
      <c r="IF166" s="23"/>
      <c r="IG166" s="23"/>
      <c r="IH166" s="23"/>
      <c r="II166" s="23"/>
      <c r="IJ166" s="23"/>
      <c r="IK166" s="23"/>
      <c r="IL166" s="23"/>
      <c r="IM166" s="23"/>
      <c r="IN166" s="23"/>
      <c r="IO166" s="23"/>
      <c r="IP166" s="23"/>
      <c r="IQ166" s="23"/>
      <c r="IR166" s="23"/>
      <c r="IS166" s="23"/>
      <c r="IT166" s="23"/>
    </row>
    <row r="167" spans="1:254" customFormat="1" ht="24" x14ac:dyDescent="0.2">
      <c r="A167" s="266" t="s">
        <v>751</v>
      </c>
      <c r="B167" s="265" t="s">
        <v>523</v>
      </c>
      <c r="C167" s="264" t="s">
        <v>524</v>
      </c>
      <c r="D167" s="263" t="s">
        <v>194</v>
      </c>
      <c r="E167" s="262">
        <v>17.135999999999999</v>
      </c>
      <c r="F167" s="261" t="s">
        <v>875</v>
      </c>
      <c r="G167" s="260" t="s">
        <v>1008</v>
      </c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>
        <f>[1]Source!P295</f>
        <v>132510</v>
      </c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3"/>
      <c r="CS167" s="23"/>
      <c r="CT167" s="23"/>
      <c r="CU167" s="23"/>
      <c r="CV167" s="23"/>
      <c r="CW167" s="23"/>
      <c r="CX167" s="23"/>
      <c r="CY167" s="23"/>
      <c r="CZ167" s="23"/>
      <c r="DA167" s="23"/>
      <c r="DB167" s="23"/>
      <c r="DC167" s="23"/>
      <c r="DD167" s="23"/>
      <c r="DE167" s="23"/>
      <c r="DF167" s="23"/>
      <c r="DG167" s="23"/>
      <c r="DH167" s="23">
        <f>IF(E165&gt;0,ROUND([1]Source!P295/E165,2),0)</f>
        <v>1577500</v>
      </c>
      <c r="DI167" s="23"/>
      <c r="DJ167" s="23"/>
      <c r="DK167" s="252" t="str">
        <f>F167</f>
        <v>Материал</v>
      </c>
      <c r="DL167" s="23">
        <f>[1]Source!P295</f>
        <v>132510</v>
      </c>
      <c r="DM167" s="23"/>
      <c r="DN167" s="23"/>
      <c r="DO167" s="23"/>
      <c r="DP167" s="23"/>
      <c r="DQ167" s="23"/>
      <c r="DR167" s="23"/>
      <c r="DS167" s="23"/>
      <c r="DT167" s="23"/>
      <c r="DU167" s="23"/>
      <c r="DV167" s="23"/>
      <c r="DW167" s="23"/>
      <c r="DX167" s="23"/>
      <c r="DY167" s="23"/>
      <c r="DZ167" s="23"/>
      <c r="EA167" s="23"/>
      <c r="EB167" s="23"/>
      <c r="EC167" s="23"/>
      <c r="ED167" s="23"/>
      <c r="EE167" s="23"/>
      <c r="EF167" s="23"/>
      <c r="EG167" s="23"/>
      <c r="EH167" s="23"/>
      <c r="EI167" s="23"/>
      <c r="EJ167" s="23"/>
      <c r="EK167" s="23"/>
      <c r="EL167" s="23"/>
      <c r="EM167" s="23"/>
      <c r="EN167" s="23"/>
      <c r="EO167" s="23"/>
      <c r="EP167" s="23"/>
      <c r="EQ167" s="23"/>
      <c r="ER167" s="23"/>
      <c r="ES167" s="23"/>
      <c r="ET167" s="23"/>
      <c r="EU167" s="23"/>
      <c r="EV167" s="23"/>
      <c r="EW167" s="23"/>
      <c r="EX167" s="23"/>
      <c r="EY167" s="23"/>
      <c r="EZ167" s="23"/>
      <c r="FA167" s="23"/>
      <c r="FB167" s="23"/>
      <c r="FC167" s="23"/>
      <c r="FD167" s="23"/>
      <c r="FE167" s="23"/>
      <c r="FF167" s="23"/>
      <c r="FG167" s="23"/>
      <c r="FH167" s="23"/>
      <c r="FI167" s="23"/>
      <c r="FJ167" s="23"/>
      <c r="FK167" s="23"/>
      <c r="FL167" s="23"/>
      <c r="FM167" s="23"/>
      <c r="FN167" s="23"/>
      <c r="FO167" s="23"/>
      <c r="FP167" s="23"/>
      <c r="FQ167" s="23"/>
      <c r="FR167" s="23"/>
      <c r="FS167" s="23"/>
      <c r="FT167" s="23"/>
      <c r="FU167" s="23"/>
      <c r="FV167" s="23"/>
      <c r="FW167" s="23"/>
      <c r="FX167" s="23"/>
      <c r="FY167" s="23"/>
      <c r="FZ167" s="23"/>
      <c r="GA167" s="23"/>
      <c r="GB167" s="23"/>
      <c r="GC167" s="23"/>
      <c r="GD167" s="23"/>
      <c r="GE167" s="23"/>
      <c r="GF167" s="23"/>
      <c r="GG167" s="23"/>
      <c r="GH167" s="23"/>
      <c r="GI167" s="23"/>
      <c r="GJ167" s="23"/>
      <c r="GK167" s="23"/>
      <c r="GL167" s="23"/>
      <c r="GM167" s="23"/>
      <c r="GN167" s="23"/>
      <c r="GO167" s="23"/>
      <c r="GP167" s="23"/>
      <c r="GQ167" s="23"/>
      <c r="GR167" s="23"/>
      <c r="GS167" s="23"/>
      <c r="GT167" s="23"/>
      <c r="GU167" s="23"/>
      <c r="GV167" s="23"/>
      <c r="GW167" s="23"/>
      <c r="GX167" s="23"/>
      <c r="GY167" s="23"/>
      <c r="GZ167" s="23"/>
      <c r="HA167" s="23"/>
      <c r="HB167" s="23"/>
      <c r="HC167" s="23"/>
      <c r="HD167" s="23"/>
      <c r="HE167" s="23"/>
      <c r="HF167" s="23"/>
      <c r="HG167" s="23"/>
      <c r="HH167" s="23"/>
      <c r="HI167" s="23"/>
      <c r="HJ167" s="23"/>
      <c r="HK167" s="23"/>
      <c r="HL167" s="23"/>
      <c r="HM167" s="23"/>
      <c r="HN167" s="23"/>
      <c r="HO167" s="23"/>
      <c r="HP167" s="23"/>
      <c r="HQ167" s="23"/>
      <c r="HR167" s="23"/>
      <c r="HS167" s="23"/>
      <c r="HT167" s="23"/>
      <c r="HU167" s="23"/>
      <c r="HV167" s="23"/>
      <c r="HW167" s="23"/>
      <c r="HX167" s="23"/>
      <c r="HY167" s="23"/>
      <c r="HZ167" s="23"/>
      <c r="IA167" s="23"/>
      <c r="IB167" s="23"/>
      <c r="IC167" s="23"/>
      <c r="ID167" s="23"/>
      <c r="IE167" s="23"/>
      <c r="IF167" s="23"/>
      <c r="IG167" s="23"/>
      <c r="IH167" s="23"/>
      <c r="II167" s="23"/>
      <c r="IJ167" s="23"/>
      <c r="IK167" s="23"/>
      <c r="IL167" s="23"/>
      <c r="IM167" s="23"/>
      <c r="IN167" s="23"/>
      <c r="IO167" s="23"/>
      <c r="IP167" s="23"/>
      <c r="IQ167" s="23"/>
      <c r="IR167" s="23"/>
      <c r="IS167" s="23"/>
      <c r="IT167" s="23"/>
    </row>
    <row r="168" spans="1:254" customFormat="1" ht="12.75" x14ac:dyDescent="0.2">
      <c r="A168" s="259" t="s">
        <v>750</v>
      </c>
      <c r="B168" s="258" t="s">
        <v>434</v>
      </c>
      <c r="C168" s="257" t="s">
        <v>435</v>
      </c>
      <c r="D168" s="256" t="s">
        <v>194</v>
      </c>
      <c r="E168" s="255">
        <v>14.952000000000002</v>
      </c>
      <c r="F168" s="254" t="s">
        <v>875</v>
      </c>
      <c r="G168" s="253" t="s">
        <v>1008</v>
      </c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>
        <f>[1]Source!P297</f>
        <v>313</v>
      </c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3"/>
      <c r="CS168" s="23"/>
      <c r="CT168" s="23"/>
      <c r="CU168" s="23"/>
      <c r="CV168" s="23"/>
      <c r="CW168" s="23"/>
      <c r="CX168" s="23"/>
      <c r="CY168" s="23"/>
      <c r="CZ168" s="23"/>
      <c r="DA168" s="23"/>
      <c r="DB168" s="23"/>
      <c r="DC168" s="23"/>
      <c r="DD168" s="23"/>
      <c r="DE168" s="23"/>
      <c r="DF168" s="23"/>
      <c r="DG168" s="23"/>
      <c r="DH168" s="23">
        <f>IF(E165&gt;0,ROUND([1]Source!P297/E165,2),0)</f>
        <v>3726.19</v>
      </c>
      <c r="DI168" s="23"/>
      <c r="DJ168" s="23"/>
      <c r="DK168" s="252" t="str">
        <f>F168</f>
        <v>Материал</v>
      </c>
      <c r="DL168" s="23">
        <f>[1]Source!P297</f>
        <v>313</v>
      </c>
      <c r="DM168" s="23"/>
      <c r="DN168" s="23"/>
      <c r="DO168" s="23"/>
      <c r="DP168" s="23"/>
      <c r="DQ168" s="23"/>
      <c r="DR168" s="23"/>
      <c r="DS168" s="23"/>
      <c r="DT168" s="23"/>
      <c r="DU168" s="23"/>
      <c r="DV168" s="23"/>
      <c r="DW168" s="23"/>
      <c r="DX168" s="23"/>
      <c r="DY168" s="23"/>
      <c r="DZ168" s="23"/>
      <c r="EA168" s="23"/>
      <c r="EB168" s="23"/>
      <c r="EC168" s="23"/>
      <c r="ED168" s="23"/>
      <c r="EE168" s="23"/>
      <c r="EF168" s="23"/>
      <c r="EG168" s="23"/>
      <c r="EH168" s="23"/>
      <c r="EI168" s="23"/>
      <c r="EJ168" s="23"/>
      <c r="EK168" s="23"/>
      <c r="EL168" s="23"/>
      <c r="EM168" s="23"/>
      <c r="EN168" s="23"/>
      <c r="EO168" s="23"/>
      <c r="EP168" s="23"/>
      <c r="EQ168" s="23"/>
      <c r="ER168" s="23"/>
      <c r="ES168" s="23"/>
      <c r="ET168" s="23"/>
      <c r="EU168" s="23"/>
      <c r="EV168" s="23"/>
      <c r="EW168" s="23"/>
      <c r="EX168" s="23"/>
      <c r="EY168" s="23"/>
      <c r="EZ168" s="23"/>
      <c r="FA168" s="23"/>
      <c r="FB168" s="23"/>
      <c r="FC168" s="23"/>
      <c r="FD168" s="23"/>
      <c r="FE168" s="23"/>
      <c r="FF168" s="23"/>
      <c r="FG168" s="23"/>
      <c r="FH168" s="23"/>
      <c r="FI168" s="23"/>
      <c r="FJ168" s="23"/>
      <c r="FK168" s="23"/>
      <c r="FL168" s="23"/>
      <c r="FM168" s="23"/>
      <c r="FN168" s="23"/>
      <c r="FO168" s="23"/>
      <c r="FP168" s="23"/>
      <c r="FQ168" s="23"/>
      <c r="FR168" s="23"/>
      <c r="FS168" s="23"/>
      <c r="FT168" s="23"/>
      <c r="FU168" s="23"/>
      <c r="FV168" s="23"/>
      <c r="FW168" s="23"/>
      <c r="FX168" s="23"/>
      <c r="FY168" s="23"/>
      <c r="FZ168" s="23"/>
      <c r="GA168" s="23"/>
      <c r="GB168" s="23"/>
      <c r="GC168" s="23"/>
      <c r="GD168" s="23"/>
      <c r="GE168" s="23"/>
      <c r="GF168" s="23"/>
      <c r="GG168" s="23"/>
      <c r="GH168" s="23"/>
      <c r="GI168" s="23"/>
      <c r="GJ168" s="23"/>
      <c r="GK168" s="23"/>
      <c r="GL168" s="23"/>
      <c r="GM168" s="23"/>
      <c r="GN168" s="23"/>
      <c r="GO168" s="23"/>
      <c r="GP168" s="23"/>
      <c r="GQ168" s="23"/>
      <c r="GR168" s="23"/>
      <c r="GS168" s="23"/>
      <c r="GT168" s="23"/>
      <c r="GU168" s="23"/>
      <c r="GV168" s="23"/>
      <c r="GW168" s="23"/>
      <c r="GX168" s="23"/>
      <c r="GY168" s="23"/>
      <c r="GZ168" s="23"/>
      <c r="HA168" s="23"/>
      <c r="HB168" s="23"/>
      <c r="HC168" s="23"/>
      <c r="HD168" s="23"/>
      <c r="HE168" s="23"/>
      <c r="HF168" s="23"/>
      <c r="HG168" s="23"/>
      <c r="HH168" s="23"/>
      <c r="HI168" s="23"/>
      <c r="HJ168" s="23"/>
      <c r="HK168" s="23"/>
      <c r="HL168" s="23"/>
      <c r="HM168" s="23"/>
      <c r="HN168" s="23"/>
      <c r="HO168" s="23"/>
      <c r="HP168" s="23"/>
      <c r="HQ168" s="23"/>
      <c r="HR168" s="23"/>
      <c r="HS168" s="23"/>
      <c r="HT168" s="23"/>
      <c r="HU168" s="23"/>
      <c r="HV168" s="23"/>
      <c r="HW168" s="23"/>
      <c r="HX168" s="23"/>
      <c r="HY168" s="23"/>
      <c r="HZ168" s="23"/>
      <c r="IA168" s="23"/>
      <c r="IB168" s="23"/>
      <c r="IC168" s="23"/>
      <c r="ID168" s="23"/>
      <c r="IE168" s="23"/>
      <c r="IF168" s="23"/>
      <c r="IG168" s="23"/>
      <c r="IH168" s="23"/>
      <c r="II168" s="23"/>
      <c r="IJ168" s="23"/>
      <c r="IK168" s="23"/>
      <c r="IL168" s="23"/>
      <c r="IM168" s="23"/>
      <c r="IN168" s="23"/>
      <c r="IO168" s="23"/>
      <c r="IP168" s="23"/>
      <c r="IQ168" s="23"/>
      <c r="IR168" s="23"/>
      <c r="IS168" s="23"/>
      <c r="IT168" s="23"/>
    </row>
    <row r="169" spans="1:254" customFormat="1" ht="24" x14ac:dyDescent="0.2">
      <c r="A169" s="101">
        <v>31</v>
      </c>
      <c r="B169" s="109" t="s">
        <v>485</v>
      </c>
      <c r="C169" s="102" t="s">
        <v>486</v>
      </c>
      <c r="D169" s="103" t="s">
        <v>454</v>
      </c>
      <c r="E169" s="104">
        <v>-8.4000000000000005E-2</v>
      </c>
      <c r="F169" s="243"/>
      <c r="G169" s="108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  <c r="CP169" s="23"/>
      <c r="CQ169" s="23"/>
      <c r="CR169" s="23"/>
      <c r="CS169" s="23"/>
      <c r="CT169" s="23"/>
      <c r="CU169" s="23"/>
      <c r="CV169" s="23"/>
      <c r="CW169" s="23"/>
      <c r="CX169" s="23"/>
      <c r="CY169" s="23"/>
      <c r="CZ169" s="23"/>
      <c r="DA169" s="23"/>
      <c r="DB169" s="23"/>
      <c r="DC169" s="23"/>
      <c r="DD169" s="23"/>
      <c r="DE169" s="23"/>
      <c r="DF169" s="23"/>
      <c r="DG169" s="23"/>
      <c r="DH169" s="23"/>
      <c r="DI169" s="23"/>
      <c r="DJ169" s="23"/>
      <c r="DK169" s="23"/>
      <c r="DL169" s="23"/>
      <c r="DM169" s="23"/>
      <c r="DN169" s="23"/>
      <c r="DO169" s="23"/>
      <c r="DP169" s="23"/>
      <c r="DQ169" s="23"/>
      <c r="DR169" s="23"/>
      <c r="DS169" s="23"/>
      <c r="DT169" s="23"/>
      <c r="DU169" s="23"/>
      <c r="DV169" s="23"/>
      <c r="DW169" s="23"/>
      <c r="DX169" s="23"/>
      <c r="DY169" s="23"/>
      <c r="DZ169" s="23"/>
      <c r="EA169" s="23"/>
      <c r="EB169" s="23"/>
      <c r="EC169" s="23"/>
      <c r="ED169" s="23"/>
      <c r="EE169" s="23"/>
      <c r="EF169" s="23"/>
      <c r="EG169" s="23"/>
      <c r="EH169" s="23"/>
      <c r="EI169" s="23"/>
      <c r="EJ169" s="23"/>
      <c r="EK169" s="23"/>
      <c r="EL169" s="23"/>
      <c r="EM169" s="23"/>
      <c r="EN169" s="23"/>
      <c r="EO169" s="23"/>
      <c r="EP169" s="23"/>
      <c r="EQ169" s="23"/>
      <c r="ER169" s="23"/>
      <c r="ES169" s="23"/>
      <c r="ET169" s="23"/>
      <c r="EU169" s="23"/>
      <c r="EV169" s="23"/>
      <c r="EW169" s="23"/>
      <c r="EX169" s="23"/>
      <c r="EY169" s="23"/>
      <c r="EZ169" s="23"/>
      <c r="FA169" s="23"/>
      <c r="FB169" s="23"/>
      <c r="FC169" s="23"/>
      <c r="FD169" s="23"/>
      <c r="FE169" s="23"/>
      <c r="FF169" s="23"/>
      <c r="FG169" s="23"/>
      <c r="FH169" s="23"/>
      <c r="FI169" s="23"/>
      <c r="FJ169" s="23"/>
      <c r="FK169" s="23"/>
      <c r="FL169" s="23"/>
      <c r="FM169" s="23"/>
      <c r="FN169" s="23"/>
      <c r="FO169" s="23"/>
      <c r="FP169" s="23"/>
      <c r="FQ169" s="23"/>
      <c r="FR169" s="23"/>
      <c r="FS169" s="23"/>
      <c r="FT169" s="23"/>
      <c r="FU169" s="23"/>
      <c r="FV169" s="23"/>
      <c r="FW169" s="23"/>
      <c r="FX169" s="23"/>
      <c r="FY169" s="23"/>
      <c r="FZ169" s="23"/>
      <c r="GA169" s="23"/>
      <c r="GB169" s="23"/>
      <c r="GC169" s="23"/>
      <c r="GD169" s="23"/>
      <c r="GE169" s="23"/>
      <c r="GF169" s="23"/>
      <c r="GG169" s="23"/>
      <c r="GH169" s="23"/>
      <c r="GI169" s="23"/>
      <c r="GJ169" s="23"/>
      <c r="GK169" s="23"/>
      <c r="GL169" s="23"/>
      <c r="GM169" s="23"/>
      <c r="GN169" s="23"/>
      <c r="GO169" s="23"/>
      <c r="GP169" s="23"/>
      <c r="GQ169" s="23"/>
      <c r="GR169" s="23"/>
      <c r="GS169" s="23"/>
      <c r="GT169" s="23"/>
      <c r="GU169" s="23"/>
      <c r="GV169" s="23"/>
      <c r="GW169" s="23"/>
      <c r="GX169" s="23"/>
      <c r="GY169" s="23"/>
      <c r="GZ169" s="23"/>
      <c r="HA169" s="23"/>
      <c r="HB169" s="23"/>
      <c r="HC169" s="23"/>
      <c r="HD169" s="23"/>
      <c r="HE169" s="23"/>
      <c r="HF169" s="23"/>
      <c r="HG169" s="23"/>
      <c r="HH169" s="23"/>
      <c r="HI169" s="23"/>
      <c r="HJ169" s="23"/>
      <c r="HK169" s="23"/>
      <c r="HL169" s="23"/>
      <c r="HM169" s="23"/>
      <c r="HN169" s="23"/>
      <c r="HO169" s="23"/>
      <c r="HP169" s="23"/>
      <c r="HQ169" s="23"/>
      <c r="HR169" s="23"/>
      <c r="HS169" s="23"/>
      <c r="HT169" s="23"/>
      <c r="HU169" s="23"/>
      <c r="HV169" s="23"/>
      <c r="HW169" s="23"/>
      <c r="HX169" s="23"/>
      <c r="HY169" s="23"/>
      <c r="HZ169" s="23"/>
      <c r="IA169" s="23"/>
      <c r="IB169" s="23"/>
      <c r="IC169" s="23"/>
      <c r="ID169" s="23"/>
      <c r="IE169" s="23"/>
      <c r="IF169" s="23"/>
      <c r="IG169" s="23"/>
      <c r="IH169" s="23"/>
      <c r="II169" s="23"/>
      <c r="IJ169" s="23"/>
      <c r="IK169" s="23"/>
      <c r="IL169" s="23"/>
      <c r="IM169" s="23"/>
      <c r="IN169" s="23"/>
      <c r="IO169" s="23"/>
      <c r="IP169" s="23"/>
      <c r="IQ169" s="23"/>
      <c r="IR169" s="23"/>
      <c r="IS169" s="23"/>
      <c r="IT169" s="23"/>
    </row>
    <row r="170" spans="1:254" customFormat="1" ht="12.75" x14ac:dyDescent="0.2">
      <c r="A170" s="266" t="s">
        <v>749</v>
      </c>
      <c r="B170" s="265" t="s">
        <v>438</v>
      </c>
      <c r="C170" s="264" t="s">
        <v>439</v>
      </c>
      <c r="D170" s="263" t="s">
        <v>433</v>
      </c>
      <c r="E170" s="262">
        <v>-0.59472000000000003</v>
      </c>
      <c r="F170" s="261" t="s">
        <v>875</v>
      </c>
      <c r="G170" s="260" t="s">
        <v>1008</v>
      </c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>
        <f>[1]Source!P301</f>
        <v>-638</v>
      </c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  <c r="CP170" s="23"/>
      <c r="CQ170" s="23"/>
      <c r="CR170" s="23"/>
      <c r="CS170" s="23"/>
      <c r="CT170" s="23"/>
      <c r="CU170" s="23"/>
      <c r="CV170" s="23"/>
      <c r="CW170" s="23"/>
      <c r="CX170" s="23"/>
      <c r="CY170" s="23"/>
      <c r="CZ170" s="23"/>
      <c r="DA170" s="23"/>
      <c r="DB170" s="23"/>
      <c r="DC170" s="23"/>
      <c r="DD170" s="23"/>
      <c r="DE170" s="23"/>
      <c r="DF170" s="23"/>
      <c r="DG170" s="23"/>
      <c r="DH170" s="23">
        <f>IF(E169&gt;0,ROUND([1]Source!P301/E169,2),0)</f>
        <v>0</v>
      </c>
      <c r="DI170" s="23"/>
      <c r="DJ170" s="23"/>
      <c r="DK170" s="252" t="str">
        <f>F170</f>
        <v>Материал</v>
      </c>
      <c r="DL170" s="23">
        <f>[1]Source!P301</f>
        <v>-638</v>
      </c>
      <c r="DM170" s="23"/>
      <c r="DN170" s="23"/>
      <c r="DO170" s="23"/>
      <c r="DP170" s="23"/>
      <c r="DQ170" s="23"/>
      <c r="DR170" s="23"/>
      <c r="DS170" s="23"/>
      <c r="DT170" s="23"/>
      <c r="DU170" s="23"/>
      <c r="DV170" s="23"/>
      <c r="DW170" s="23"/>
      <c r="DX170" s="23"/>
      <c r="DY170" s="23"/>
      <c r="DZ170" s="23"/>
      <c r="EA170" s="23"/>
      <c r="EB170" s="23"/>
      <c r="EC170" s="23"/>
      <c r="ED170" s="23"/>
      <c r="EE170" s="23"/>
      <c r="EF170" s="23"/>
      <c r="EG170" s="23"/>
      <c r="EH170" s="23"/>
      <c r="EI170" s="23"/>
      <c r="EJ170" s="23"/>
      <c r="EK170" s="23"/>
      <c r="EL170" s="23"/>
      <c r="EM170" s="23"/>
      <c r="EN170" s="23"/>
      <c r="EO170" s="23"/>
      <c r="EP170" s="23"/>
      <c r="EQ170" s="23"/>
      <c r="ER170" s="23"/>
      <c r="ES170" s="23"/>
      <c r="ET170" s="23"/>
      <c r="EU170" s="23"/>
      <c r="EV170" s="23"/>
      <c r="EW170" s="23"/>
      <c r="EX170" s="23"/>
      <c r="EY170" s="23"/>
      <c r="EZ170" s="23"/>
      <c r="FA170" s="23"/>
      <c r="FB170" s="23"/>
      <c r="FC170" s="23"/>
      <c r="FD170" s="23"/>
      <c r="FE170" s="23"/>
      <c r="FF170" s="23"/>
      <c r="FG170" s="23"/>
      <c r="FH170" s="23"/>
      <c r="FI170" s="23"/>
      <c r="FJ170" s="23"/>
      <c r="FK170" s="23"/>
      <c r="FL170" s="23"/>
      <c r="FM170" s="23"/>
      <c r="FN170" s="23"/>
      <c r="FO170" s="23"/>
      <c r="FP170" s="23"/>
      <c r="FQ170" s="23"/>
      <c r="FR170" s="23"/>
      <c r="FS170" s="23"/>
      <c r="FT170" s="23"/>
      <c r="FU170" s="23"/>
      <c r="FV170" s="23"/>
      <c r="FW170" s="23"/>
      <c r="FX170" s="23"/>
      <c r="FY170" s="23"/>
      <c r="FZ170" s="23"/>
      <c r="GA170" s="23"/>
      <c r="GB170" s="23"/>
      <c r="GC170" s="23"/>
      <c r="GD170" s="23"/>
      <c r="GE170" s="23"/>
      <c r="GF170" s="23"/>
      <c r="GG170" s="23"/>
      <c r="GH170" s="23"/>
      <c r="GI170" s="23"/>
      <c r="GJ170" s="23"/>
      <c r="GK170" s="23"/>
      <c r="GL170" s="23"/>
      <c r="GM170" s="23"/>
      <c r="GN170" s="23"/>
      <c r="GO170" s="23"/>
      <c r="GP170" s="23"/>
      <c r="GQ170" s="23"/>
      <c r="GR170" s="23"/>
      <c r="GS170" s="23"/>
      <c r="GT170" s="23"/>
      <c r="GU170" s="23"/>
      <c r="GV170" s="23"/>
      <c r="GW170" s="23"/>
      <c r="GX170" s="23"/>
      <c r="GY170" s="23"/>
      <c r="GZ170" s="23"/>
      <c r="HA170" s="23"/>
      <c r="HB170" s="23"/>
      <c r="HC170" s="23"/>
      <c r="HD170" s="23"/>
      <c r="HE170" s="23"/>
      <c r="HF170" s="23"/>
      <c r="HG170" s="23"/>
      <c r="HH170" s="23"/>
      <c r="HI170" s="23"/>
      <c r="HJ170" s="23"/>
      <c r="HK170" s="23"/>
      <c r="HL170" s="23"/>
      <c r="HM170" s="23"/>
      <c r="HN170" s="23"/>
      <c r="HO170" s="23"/>
      <c r="HP170" s="23"/>
      <c r="HQ170" s="23"/>
      <c r="HR170" s="23"/>
      <c r="HS170" s="23"/>
      <c r="HT170" s="23"/>
      <c r="HU170" s="23"/>
      <c r="HV170" s="23"/>
      <c r="HW170" s="23"/>
      <c r="HX170" s="23"/>
      <c r="HY170" s="23"/>
      <c r="HZ170" s="23"/>
      <c r="IA170" s="23"/>
      <c r="IB170" s="23"/>
      <c r="IC170" s="23"/>
      <c r="ID170" s="23"/>
      <c r="IE170" s="23"/>
      <c r="IF170" s="23"/>
      <c r="IG170" s="23"/>
      <c r="IH170" s="23"/>
      <c r="II170" s="23"/>
      <c r="IJ170" s="23"/>
      <c r="IK170" s="23"/>
      <c r="IL170" s="23"/>
      <c r="IM170" s="23"/>
      <c r="IN170" s="23"/>
      <c r="IO170" s="23"/>
      <c r="IP170" s="23"/>
      <c r="IQ170" s="23"/>
      <c r="IR170" s="23"/>
      <c r="IS170" s="23"/>
      <c r="IT170" s="23"/>
    </row>
    <row r="171" spans="1:254" customFormat="1" ht="24" x14ac:dyDescent="0.2">
      <c r="A171" s="259" t="s">
        <v>748</v>
      </c>
      <c r="B171" s="258" t="s">
        <v>523</v>
      </c>
      <c r="C171" s="257" t="s">
        <v>524</v>
      </c>
      <c r="D171" s="256" t="s">
        <v>194</v>
      </c>
      <c r="E171" s="255">
        <v>-10.281599999999999</v>
      </c>
      <c r="F171" s="254" t="s">
        <v>875</v>
      </c>
      <c r="G171" s="253" t="s">
        <v>1008</v>
      </c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>
        <f>[1]Source!P303</f>
        <v>-79506</v>
      </c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  <c r="CW171" s="23"/>
      <c r="CX171" s="23"/>
      <c r="CY171" s="23"/>
      <c r="CZ171" s="23"/>
      <c r="DA171" s="23"/>
      <c r="DB171" s="23"/>
      <c r="DC171" s="23"/>
      <c r="DD171" s="23"/>
      <c r="DE171" s="23"/>
      <c r="DF171" s="23"/>
      <c r="DG171" s="23"/>
      <c r="DH171" s="23">
        <f>IF(E169&gt;0,ROUND([1]Source!P303/E169,2),0)</f>
        <v>0</v>
      </c>
      <c r="DI171" s="23"/>
      <c r="DJ171" s="23"/>
      <c r="DK171" s="252" t="str">
        <f>F171</f>
        <v>Материал</v>
      </c>
      <c r="DL171" s="23">
        <f>[1]Source!P303</f>
        <v>-79506</v>
      </c>
      <c r="DM171" s="23"/>
      <c r="DN171" s="23"/>
      <c r="DO171" s="23"/>
      <c r="DP171" s="23"/>
      <c r="DQ171" s="23"/>
      <c r="DR171" s="23"/>
      <c r="DS171" s="23"/>
      <c r="DT171" s="23"/>
      <c r="DU171" s="23"/>
      <c r="DV171" s="23"/>
      <c r="DW171" s="23"/>
      <c r="DX171" s="23"/>
      <c r="DY171" s="23"/>
      <c r="DZ171" s="23"/>
      <c r="EA171" s="23"/>
      <c r="EB171" s="23"/>
      <c r="EC171" s="23"/>
      <c r="ED171" s="23"/>
      <c r="EE171" s="23"/>
      <c r="EF171" s="23"/>
      <c r="EG171" s="23"/>
      <c r="EH171" s="23"/>
      <c r="EI171" s="23"/>
      <c r="EJ171" s="23"/>
      <c r="EK171" s="23"/>
      <c r="EL171" s="23"/>
      <c r="EM171" s="23"/>
      <c r="EN171" s="23"/>
      <c r="EO171" s="23"/>
      <c r="EP171" s="23"/>
      <c r="EQ171" s="23"/>
      <c r="ER171" s="23"/>
      <c r="ES171" s="23"/>
      <c r="ET171" s="23"/>
      <c r="EU171" s="23"/>
      <c r="EV171" s="23"/>
      <c r="EW171" s="23"/>
      <c r="EX171" s="23"/>
      <c r="EY171" s="23"/>
      <c r="EZ171" s="23"/>
      <c r="FA171" s="23"/>
      <c r="FB171" s="23"/>
      <c r="FC171" s="23"/>
      <c r="FD171" s="23"/>
      <c r="FE171" s="23"/>
      <c r="FF171" s="23"/>
      <c r="FG171" s="23"/>
      <c r="FH171" s="23"/>
      <c r="FI171" s="23"/>
      <c r="FJ171" s="23"/>
      <c r="FK171" s="23"/>
      <c r="FL171" s="23"/>
      <c r="FM171" s="23"/>
      <c r="FN171" s="23"/>
      <c r="FO171" s="23"/>
      <c r="FP171" s="23"/>
      <c r="FQ171" s="23"/>
      <c r="FR171" s="23"/>
      <c r="FS171" s="23"/>
      <c r="FT171" s="23"/>
      <c r="FU171" s="23"/>
      <c r="FV171" s="23"/>
      <c r="FW171" s="23"/>
      <c r="FX171" s="23"/>
      <c r="FY171" s="23"/>
      <c r="FZ171" s="23"/>
      <c r="GA171" s="23"/>
      <c r="GB171" s="23"/>
      <c r="GC171" s="23"/>
      <c r="GD171" s="23"/>
      <c r="GE171" s="23"/>
      <c r="GF171" s="23"/>
      <c r="GG171" s="23"/>
      <c r="GH171" s="23"/>
      <c r="GI171" s="23"/>
      <c r="GJ171" s="23"/>
      <c r="GK171" s="23"/>
      <c r="GL171" s="23"/>
      <c r="GM171" s="23"/>
      <c r="GN171" s="23"/>
      <c r="GO171" s="23"/>
      <c r="GP171" s="23"/>
      <c r="GQ171" s="23"/>
      <c r="GR171" s="23"/>
      <c r="GS171" s="23"/>
      <c r="GT171" s="23"/>
      <c r="GU171" s="23"/>
      <c r="GV171" s="23"/>
      <c r="GW171" s="23"/>
      <c r="GX171" s="23"/>
      <c r="GY171" s="23"/>
      <c r="GZ171" s="23"/>
      <c r="HA171" s="23"/>
      <c r="HB171" s="23"/>
      <c r="HC171" s="23"/>
      <c r="HD171" s="23"/>
      <c r="HE171" s="23"/>
      <c r="HF171" s="23"/>
      <c r="HG171" s="23"/>
      <c r="HH171" s="23"/>
      <c r="HI171" s="23"/>
      <c r="HJ171" s="23"/>
      <c r="HK171" s="23"/>
      <c r="HL171" s="23"/>
      <c r="HM171" s="23"/>
      <c r="HN171" s="23"/>
      <c r="HO171" s="23"/>
      <c r="HP171" s="23"/>
      <c r="HQ171" s="23"/>
      <c r="HR171" s="23"/>
      <c r="HS171" s="23"/>
      <c r="HT171" s="23"/>
      <c r="HU171" s="23"/>
      <c r="HV171" s="23"/>
      <c r="HW171" s="23"/>
      <c r="HX171" s="23"/>
      <c r="HY171" s="23"/>
      <c r="HZ171" s="23"/>
      <c r="IA171" s="23"/>
      <c r="IB171" s="23"/>
      <c r="IC171" s="23"/>
      <c r="ID171" s="23"/>
      <c r="IE171" s="23"/>
      <c r="IF171" s="23"/>
      <c r="IG171" s="23"/>
      <c r="IH171" s="23"/>
      <c r="II171" s="23"/>
      <c r="IJ171" s="23"/>
      <c r="IK171" s="23"/>
      <c r="IL171" s="23"/>
      <c r="IM171" s="23"/>
      <c r="IN171" s="23"/>
      <c r="IO171" s="23"/>
      <c r="IP171" s="23"/>
      <c r="IQ171" s="23"/>
      <c r="IR171" s="23"/>
      <c r="IS171" s="23"/>
      <c r="IT171" s="23"/>
    </row>
    <row r="172" spans="1:254" customFormat="1" ht="24" x14ac:dyDescent="0.2">
      <c r="A172" s="101">
        <v>32</v>
      </c>
      <c r="B172" s="109" t="s">
        <v>476</v>
      </c>
      <c r="C172" s="102" t="s">
        <v>694</v>
      </c>
      <c r="D172" s="103" t="s">
        <v>477</v>
      </c>
      <c r="E172" s="104">
        <v>8.4</v>
      </c>
      <c r="F172" s="243"/>
      <c r="G172" s="108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  <c r="CP172" s="23"/>
      <c r="CQ172" s="23"/>
      <c r="CR172" s="23"/>
      <c r="CS172" s="23"/>
      <c r="CT172" s="23"/>
      <c r="CU172" s="23"/>
      <c r="CV172" s="23"/>
      <c r="CW172" s="23"/>
      <c r="CX172" s="23"/>
      <c r="CY172" s="23"/>
      <c r="CZ172" s="23"/>
      <c r="DA172" s="23"/>
      <c r="DB172" s="23"/>
      <c r="DC172" s="23"/>
      <c r="DD172" s="23"/>
      <c r="DE172" s="23"/>
      <c r="DF172" s="23"/>
      <c r="DG172" s="23"/>
      <c r="DH172" s="23"/>
      <c r="DI172" s="23"/>
      <c r="DJ172" s="23"/>
      <c r="DK172" s="23"/>
      <c r="DL172" s="23"/>
      <c r="DM172" s="23"/>
      <c r="DN172" s="23"/>
      <c r="DO172" s="23"/>
      <c r="DP172" s="23"/>
      <c r="DQ172" s="23"/>
      <c r="DR172" s="23"/>
      <c r="DS172" s="23"/>
      <c r="DT172" s="23"/>
      <c r="DU172" s="23"/>
      <c r="DV172" s="23"/>
      <c r="DW172" s="23"/>
      <c r="DX172" s="23"/>
      <c r="DY172" s="23"/>
      <c r="DZ172" s="23"/>
      <c r="EA172" s="23"/>
      <c r="EB172" s="23"/>
      <c r="EC172" s="23"/>
      <c r="ED172" s="23"/>
      <c r="EE172" s="23"/>
      <c r="EF172" s="23"/>
      <c r="EG172" s="23"/>
      <c r="EH172" s="23"/>
      <c r="EI172" s="23"/>
      <c r="EJ172" s="23"/>
      <c r="EK172" s="23"/>
      <c r="EL172" s="23"/>
      <c r="EM172" s="23"/>
      <c r="EN172" s="23"/>
      <c r="EO172" s="23"/>
      <c r="EP172" s="23"/>
      <c r="EQ172" s="23"/>
      <c r="ER172" s="23"/>
      <c r="ES172" s="23"/>
      <c r="ET172" s="23"/>
      <c r="EU172" s="23"/>
      <c r="EV172" s="23"/>
      <c r="EW172" s="23"/>
      <c r="EX172" s="23"/>
      <c r="EY172" s="23"/>
      <c r="EZ172" s="23"/>
      <c r="FA172" s="23"/>
      <c r="FB172" s="23"/>
      <c r="FC172" s="23"/>
      <c r="FD172" s="23"/>
      <c r="FE172" s="23"/>
      <c r="FF172" s="23"/>
      <c r="FG172" s="23"/>
      <c r="FH172" s="23"/>
      <c r="FI172" s="23"/>
      <c r="FJ172" s="23"/>
      <c r="FK172" s="23"/>
      <c r="FL172" s="23"/>
      <c r="FM172" s="23"/>
      <c r="FN172" s="23"/>
      <c r="FO172" s="23"/>
      <c r="FP172" s="23"/>
      <c r="FQ172" s="23"/>
      <c r="FR172" s="23"/>
      <c r="FS172" s="23"/>
      <c r="FT172" s="23"/>
      <c r="FU172" s="23"/>
      <c r="FV172" s="23"/>
      <c r="FW172" s="23"/>
      <c r="FX172" s="23"/>
      <c r="FY172" s="23"/>
      <c r="FZ172" s="23"/>
      <c r="GA172" s="23"/>
      <c r="GB172" s="23"/>
      <c r="GC172" s="23"/>
      <c r="GD172" s="23"/>
      <c r="GE172" s="23"/>
      <c r="GF172" s="23"/>
      <c r="GG172" s="23"/>
      <c r="GH172" s="23"/>
      <c r="GI172" s="23"/>
      <c r="GJ172" s="23"/>
      <c r="GK172" s="23"/>
      <c r="GL172" s="23"/>
      <c r="GM172" s="23"/>
      <c r="GN172" s="23"/>
      <c r="GO172" s="23"/>
      <c r="GP172" s="23"/>
      <c r="GQ172" s="23"/>
      <c r="GR172" s="23"/>
      <c r="GS172" s="23"/>
      <c r="GT172" s="23"/>
      <c r="GU172" s="23"/>
      <c r="GV172" s="23"/>
      <c r="GW172" s="23"/>
      <c r="GX172" s="23"/>
      <c r="GY172" s="23"/>
      <c r="GZ172" s="23"/>
      <c r="HA172" s="23"/>
      <c r="HB172" s="23"/>
      <c r="HC172" s="23"/>
      <c r="HD172" s="23"/>
      <c r="HE172" s="23"/>
      <c r="HF172" s="23"/>
      <c r="HG172" s="23"/>
      <c r="HH172" s="23"/>
      <c r="HI172" s="23"/>
      <c r="HJ172" s="23"/>
      <c r="HK172" s="23"/>
      <c r="HL172" s="23"/>
      <c r="HM172" s="23"/>
      <c r="HN172" s="23"/>
      <c r="HO172" s="23"/>
      <c r="HP172" s="23"/>
      <c r="HQ172" s="23"/>
      <c r="HR172" s="23"/>
      <c r="HS172" s="23"/>
      <c r="HT172" s="23"/>
      <c r="HU172" s="23"/>
      <c r="HV172" s="23"/>
      <c r="HW172" s="23"/>
      <c r="HX172" s="23"/>
      <c r="HY172" s="23"/>
      <c r="HZ172" s="23"/>
      <c r="IA172" s="23"/>
      <c r="IB172" s="23"/>
      <c r="IC172" s="23"/>
      <c r="ID172" s="23"/>
      <c r="IE172" s="23"/>
      <c r="IF172" s="23"/>
      <c r="IG172" s="23"/>
      <c r="IH172" s="23"/>
      <c r="II172" s="23"/>
      <c r="IJ172" s="23"/>
      <c r="IK172" s="23"/>
      <c r="IL172" s="23"/>
      <c r="IM172" s="23"/>
      <c r="IN172" s="23"/>
      <c r="IO172" s="23"/>
      <c r="IP172" s="23"/>
      <c r="IQ172" s="23"/>
      <c r="IR172" s="23"/>
      <c r="IS172" s="23"/>
      <c r="IT172" s="23"/>
    </row>
    <row r="173" spans="1:254" s="271" customFormat="1" ht="12.75" x14ac:dyDescent="0.2">
      <c r="A173" s="324" t="s">
        <v>747</v>
      </c>
      <c r="B173" s="325" t="s">
        <v>540</v>
      </c>
      <c r="C173" s="326" t="s">
        <v>692</v>
      </c>
      <c r="D173" s="327" t="s">
        <v>440</v>
      </c>
      <c r="E173" s="328">
        <v>46.2</v>
      </c>
      <c r="F173" s="329" t="s">
        <v>875</v>
      </c>
      <c r="G173" s="330" t="s">
        <v>876</v>
      </c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>
        <f>[1]Source!P307</f>
        <v>21487</v>
      </c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>
        <f>IF(E172&gt;0,ROUND([1]Source!P307/E172,2),0)</f>
        <v>2557.98</v>
      </c>
      <c r="DI173" s="273"/>
      <c r="DJ173" s="273"/>
      <c r="DK173" s="323" t="str">
        <f>F173</f>
        <v>Материал</v>
      </c>
      <c r="DL173" s="273">
        <f>[1]Source!P307</f>
        <v>21487</v>
      </c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  <c r="EO173" s="273"/>
      <c r="EP173" s="273"/>
      <c r="EQ173" s="273"/>
      <c r="ER173" s="273"/>
      <c r="ES173" s="273"/>
      <c r="ET173" s="273"/>
      <c r="EU173" s="273"/>
      <c r="EV173" s="273"/>
      <c r="EW173" s="273"/>
      <c r="EX173" s="273"/>
      <c r="EY173" s="273"/>
      <c r="EZ173" s="273"/>
      <c r="FA173" s="273"/>
      <c r="FB173" s="273"/>
      <c r="FC173" s="273"/>
      <c r="FD173" s="273"/>
      <c r="FE173" s="273"/>
      <c r="FF173" s="273"/>
      <c r="FG173" s="273"/>
      <c r="FH173" s="273"/>
      <c r="FI173" s="273"/>
      <c r="FJ173" s="273"/>
      <c r="FK173" s="273"/>
      <c r="FL173" s="273"/>
      <c r="FM173" s="273"/>
      <c r="FN173" s="273"/>
      <c r="FO173" s="273"/>
      <c r="FP173" s="273"/>
      <c r="FQ173" s="273"/>
      <c r="FR173" s="273"/>
      <c r="FS173" s="273"/>
      <c r="FT173" s="273"/>
      <c r="FU173" s="273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3"/>
      <c r="GM173" s="273"/>
      <c r="GN173" s="273"/>
      <c r="GO173" s="273"/>
      <c r="GP173" s="273"/>
      <c r="GQ173" s="273"/>
      <c r="GR173" s="273"/>
      <c r="GS173" s="273"/>
      <c r="GT173" s="273"/>
      <c r="GU173" s="273"/>
      <c r="GV173" s="273"/>
      <c r="GW173" s="273"/>
      <c r="GX173" s="273"/>
      <c r="GY173" s="273"/>
      <c r="GZ173" s="273"/>
      <c r="HA173" s="273"/>
      <c r="HB173" s="273"/>
      <c r="HC173" s="273"/>
      <c r="HD173" s="273"/>
      <c r="HE173" s="273"/>
      <c r="HF173" s="273"/>
      <c r="HG173" s="273"/>
      <c r="HH173" s="273"/>
      <c r="HI173" s="273"/>
      <c r="HJ173" s="273"/>
      <c r="HK173" s="273"/>
      <c r="HL173" s="273"/>
      <c r="HM173" s="273"/>
      <c r="HN173" s="273"/>
      <c r="HO173" s="273"/>
      <c r="HP173" s="273"/>
      <c r="HQ173" s="273"/>
      <c r="HR173" s="273"/>
      <c r="HS173" s="273"/>
      <c r="HT173" s="273"/>
      <c r="HU173" s="273"/>
      <c r="HV173" s="273"/>
      <c r="HW173" s="273"/>
      <c r="HX173" s="273"/>
      <c r="HY173" s="273"/>
      <c r="HZ173" s="273"/>
      <c r="IA173" s="273"/>
      <c r="IB173" s="273"/>
      <c r="IC173" s="273"/>
      <c r="ID173" s="273"/>
      <c r="IE173" s="273"/>
      <c r="IF173" s="273"/>
      <c r="IG173" s="273"/>
      <c r="IH173" s="273"/>
      <c r="II173" s="273"/>
      <c r="IJ173" s="273"/>
      <c r="IK173" s="273"/>
      <c r="IL173" s="273"/>
      <c r="IM173" s="273"/>
      <c r="IN173" s="273"/>
      <c r="IO173" s="273"/>
      <c r="IP173" s="273"/>
      <c r="IQ173" s="273"/>
      <c r="IR173" s="273"/>
      <c r="IS173" s="273"/>
      <c r="IT173" s="273"/>
    </row>
    <row r="174" spans="1:254" s="271" customFormat="1" ht="24" x14ac:dyDescent="0.2">
      <c r="A174" s="324" t="s">
        <v>746</v>
      </c>
      <c r="B174" s="325" t="s">
        <v>541</v>
      </c>
      <c r="C174" s="326" t="s">
        <v>690</v>
      </c>
      <c r="D174" s="327" t="s">
        <v>433</v>
      </c>
      <c r="E174" s="328">
        <v>24.786000000000001</v>
      </c>
      <c r="F174" s="329" t="s">
        <v>875</v>
      </c>
      <c r="G174" s="330" t="s">
        <v>876</v>
      </c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>
        <f>[1]Source!P309</f>
        <v>88581</v>
      </c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>
        <f>IF(E172&gt;0,ROUND([1]Source!P309/E172,2),0)</f>
        <v>10545.36</v>
      </c>
      <c r="DI174" s="273"/>
      <c r="DJ174" s="273"/>
      <c r="DK174" s="323" t="str">
        <f>F174</f>
        <v>Материал</v>
      </c>
      <c r="DL174" s="273">
        <f>[1]Source!P309</f>
        <v>88581</v>
      </c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  <c r="EO174" s="273"/>
      <c r="EP174" s="273"/>
      <c r="EQ174" s="273"/>
      <c r="ER174" s="273"/>
      <c r="ES174" s="273"/>
      <c r="ET174" s="273"/>
      <c r="EU174" s="273"/>
      <c r="EV174" s="273"/>
      <c r="EW174" s="273"/>
      <c r="EX174" s="273"/>
      <c r="EY174" s="273"/>
      <c r="EZ174" s="273"/>
      <c r="FA174" s="273"/>
      <c r="FB174" s="273"/>
      <c r="FC174" s="273"/>
      <c r="FD174" s="273"/>
      <c r="FE174" s="273"/>
      <c r="FF174" s="273"/>
      <c r="FG174" s="273"/>
      <c r="FH174" s="273"/>
      <c r="FI174" s="273"/>
      <c r="FJ174" s="273"/>
      <c r="FK174" s="273"/>
      <c r="FL174" s="273"/>
      <c r="FM174" s="273"/>
      <c r="FN174" s="273"/>
      <c r="FO174" s="273"/>
      <c r="FP174" s="273"/>
      <c r="FQ174" s="273"/>
      <c r="FR174" s="273"/>
      <c r="FS174" s="273"/>
      <c r="FT174" s="273"/>
      <c r="FU174" s="273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3"/>
      <c r="GM174" s="273"/>
      <c r="GN174" s="273"/>
      <c r="GO174" s="273"/>
      <c r="GP174" s="273"/>
      <c r="GQ174" s="273"/>
      <c r="GR174" s="273"/>
      <c r="GS174" s="273"/>
      <c r="GT174" s="273"/>
      <c r="GU174" s="273"/>
      <c r="GV174" s="273"/>
      <c r="GW174" s="273"/>
      <c r="GX174" s="273"/>
      <c r="GY174" s="273"/>
      <c r="GZ174" s="273"/>
      <c r="HA174" s="273"/>
      <c r="HB174" s="273"/>
      <c r="HC174" s="273"/>
      <c r="HD174" s="273"/>
      <c r="HE174" s="273"/>
      <c r="HF174" s="273"/>
      <c r="HG174" s="273"/>
      <c r="HH174" s="273"/>
      <c r="HI174" s="273"/>
      <c r="HJ174" s="273"/>
      <c r="HK174" s="273"/>
      <c r="HL174" s="273"/>
      <c r="HM174" s="273"/>
      <c r="HN174" s="273"/>
      <c r="HO174" s="273"/>
      <c r="HP174" s="273"/>
      <c r="HQ174" s="273"/>
      <c r="HR174" s="273"/>
      <c r="HS174" s="273"/>
      <c r="HT174" s="273"/>
      <c r="HU174" s="273"/>
      <c r="HV174" s="273"/>
      <c r="HW174" s="273"/>
      <c r="HX174" s="273"/>
      <c r="HY174" s="273"/>
      <c r="HZ174" s="273"/>
      <c r="IA174" s="273"/>
      <c r="IB174" s="273"/>
      <c r="IC174" s="273"/>
      <c r="ID174" s="273"/>
      <c r="IE174" s="273"/>
      <c r="IF174" s="273"/>
      <c r="IG174" s="273"/>
      <c r="IH174" s="273"/>
      <c r="II174" s="273"/>
      <c r="IJ174" s="273"/>
      <c r="IK174" s="273"/>
      <c r="IL174" s="273"/>
      <c r="IM174" s="273"/>
      <c r="IN174" s="273"/>
      <c r="IO174" s="273"/>
      <c r="IP174" s="273"/>
      <c r="IQ174" s="273"/>
      <c r="IR174" s="273"/>
      <c r="IS174" s="273"/>
      <c r="IT174" s="273"/>
    </row>
    <row r="175" spans="1:254" s="271" customFormat="1" ht="24" x14ac:dyDescent="0.2">
      <c r="A175" s="324" t="s">
        <v>745</v>
      </c>
      <c r="B175" s="325" t="s">
        <v>541</v>
      </c>
      <c r="C175" s="326" t="s">
        <v>688</v>
      </c>
      <c r="D175" s="327" t="s">
        <v>433</v>
      </c>
      <c r="E175" s="328">
        <v>18.972000000000001</v>
      </c>
      <c r="F175" s="329" t="s">
        <v>875</v>
      </c>
      <c r="G175" s="330" t="s">
        <v>876</v>
      </c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>
        <f>[1]Source!P311</f>
        <v>55362</v>
      </c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>
        <f>IF(E172&gt;0,ROUND([1]Source!P311/E172,2),0)</f>
        <v>6590.71</v>
      </c>
      <c r="DI175" s="273"/>
      <c r="DJ175" s="273"/>
      <c r="DK175" s="323" t="str">
        <f>F175</f>
        <v>Материал</v>
      </c>
      <c r="DL175" s="273">
        <f>[1]Source!P311</f>
        <v>55362</v>
      </c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  <c r="EO175" s="273"/>
      <c r="EP175" s="273"/>
      <c r="EQ175" s="273"/>
      <c r="ER175" s="273"/>
      <c r="ES175" s="273"/>
      <c r="ET175" s="273"/>
      <c r="EU175" s="273"/>
      <c r="EV175" s="273"/>
      <c r="EW175" s="273"/>
      <c r="EX175" s="273"/>
      <c r="EY175" s="273"/>
      <c r="EZ175" s="273"/>
      <c r="FA175" s="273"/>
      <c r="FB175" s="273"/>
      <c r="FC175" s="273"/>
      <c r="FD175" s="273"/>
      <c r="FE175" s="273"/>
      <c r="FF175" s="273"/>
      <c r="FG175" s="273"/>
      <c r="FH175" s="273"/>
      <c r="FI175" s="273"/>
      <c r="FJ175" s="273"/>
      <c r="FK175" s="273"/>
      <c r="FL175" s="273"/>
      <c r="FM175" s="273"/>
      <c r="FN175" s="273"/>
      <c r="FO175" s="273"/>
      <c r="FP175" s="273"/>
      <c r="FQ175" s="273"/>
      <c r="FR175" s="273"/>
      <c r="FS175" s="273"/>
      <c r="FT175" s="273"/>
      <c r="FU175" s="273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3"/>
      <c r="GM175" s="273"/>
      <c r="GN175" s="273"/>
      <c r="GO175" s="273"/>
      <c r="GP175" s="273"/>
      <c r="GQ175" s="273"/>
      <c r="GR175" s="273"/>
      <c r="GS175" s="273"/>
      <c r="GT175" s="273"/>
      <c r="GU175" s="273"/>
      <c r="GV175" s="273"/>
      <c r="GW175" s="273"/>
      <c r="GX175" s="273"/>
      <c r="GY175" s="273"/>
      <c r="GZ175" s="273"/>
      <c r="HA175" s="273"/>
      <c r="HB175" s="273"/>
      <c r="HC175" s="273"/>
      <c r="HD175" s="273"/>
      <c r="HE175" s="273"/>
      <c r="HF175" s="273"/>
      <c r="HG175" s="273"/>
      <c r="HH175" s="273"/>
      <c r="HI175" s="273"/>
      <c r="HJ175" s="273"/>
      <c r="HK175" s="273"/>
      <c r="HL175" s="273"/>
      <c r="HM175" s="273"/>
      <c r="HN175" s="273"/>
      <c r="HO175" s="273"/>
      <c r="HP175" s="273"/>
      <c r="HQ175" s="273"/>
      <c r="HR175" s="273"/>
      <c r="HS175" s="273"/>
      <c r="HT175" s="273"/>
      <c r="HU175" s="273"/>
      <c r="HV175" s="273"/>
      <c r="HW175" s="273"/>
      <c r="HX175" s="273"/>
      <c r="HY175" s="273"/>
      <c r="HZ175" s="273"/>
      <c r="IA175" s="273"/>
      <c r="IB175" s="273"/>
      <c r="IC175" s="273"/>
      <c r="ID175" s="273"/>
      <c r="IE175" s="273"/>
      <c r="IF175" s="273"/>
      <c r="IG175" s="273"/>
      <c r="IH175" s="273"/>
      <c r="II175" s="273"/>
      <c r="IJ175" s="273"/>
      <c r="IK175" s="273"/>
      <c r="IL175" s="273"/>
      <c r="IM175" s="273"/>
      <c r="IN175" s="273"/>
      <c r="IO175" s="273"/>
      <c r="IP175" s="273"/>
      <c r="IQ175" s="273"/>
      <c r="IR175" s="273"/>
      <c r="IS175" s="273"/>
      <c r="IT175" s="273"/>
    </row>
    <row r="176" spans="1:254" s="271" customFormat="1" ht="24" x14ac:dyDescent="0.2">
      <c r="A176" s="324" t="s">
        <v>744</v>
      </c>
      <c r="B176" s="325" t="s">
        <v>541</v>
      </c>
      <c r="C176" s="326" t="s">
        <v>686</v>
      </c>
      <c r="D176" s="327" t="s">
        <v>433</v>
      </c>
      <c r="E176" s="328">
        <v>29.681999999999999</v>
      </c>
      <c r="F176" s="329" t="s">
        <v>875</v>
      </c>
      <c r="G176" s="330" t="s">
        <v>876</v>
      </c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>
        <f>[1]Source!P313</f>
        <v>86615</v>
      </c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>
        <f>IF(E172&gt;0,ROUND([1]Source!P313/E172,2),0)</f>
        <v>10311.31</v>
      </c>
      <c r="DI176" s="273"/>
      <c r="DJ176" s="273"/>
      <c r="DK176" s="323" t="str">
        <f>F176</f>
        <v>Материал</v>
      </c>
      <c r="DL176" s="273">
        <f>[1]Source!P313</f>
        <v>86615</v>
      </c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  <c r="EO176" s="273"/>
      <c r="EP176" s="273"/>
      <c r="EQ176" s="273"/>
      <c r="ER176" s="273"/>
      <c r="ES176" s="273"/>
      <c r="ET176" s="273"/>
      <c r="EU176" s="273"/>
      <c r="EV176" s="273"/>
      <c r="EW176" s="273"/>
      <c r="EX176" s="273"/>
      <c r="EY176" s="273"/>
      <c r="EZ176" s="273"/>
      <c r="FA176" s="273"/>
      <c r="FB176" s="273"/>
      <c r="FC176" s="273"/>
      <c r="FD176" s="273"/>
      <c r="FE176" s="273"/>
      <c r="FF176" s="273"/>
      <c r="FG176" s="273"/>
      <c r="FH176" s="273"/>
      <c r="FI176" s="273"/>
      <c r="FJ176" s="273"/>
      <c r="FK176" s="273"/>
      <c r="FL176" s="273"/>
      <c r="FM176" s="273"/>
      <c r="FN176" s="273"/>
      <c r="FO176" s="273"/>
      <c r="FP176" s="273"/>
      <c r="FQ176" s="273"/>
      <c r="FR176" s="273"/>
      <c r="FS176" s="273"/>
      <c r="FT176" s="273"/>
      <c r="FU176" s="273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3"/>
      <c r="GM176" s="273"/>
      <c r="GN176" s="273"/>
      <c r="GO176" s="273"/>
      <c r="GP176" s="273"/>
      <c r="GQ176" s="273"/>
      <c r="GR176" s="273"/>
      <c r="GS176" s="273"/>
      <c r="GT176" s="273"/>
      <c r="GU176" s="273"/>
      <c r="GV176" s="273"/>
      <c r="GW176" s="273"/>
      <c r="GX176" s="273"/>
      <c r="GY176" s="273"/>
      <c r="GZ176" s="273"/>
      <c r="HA176" s="273"/>
      <c r="HB176" s="273"/>
      <c r="HC176" s="273"/>
      <c r="HD176" s="273"/>
      <c r="HE176" s="273"/>
      <c r="HF176" s="273"/>
      <c r="HG176" s="273"/>
      <c r="HH176" s="273"/>
      <c r="HI176" s="273"/>
      <c r="HJ176" s="273"/>
      <c r="HK176" s="273"/>
      <c r="HL176" s="273"/>
      <c r="HM176" s="273"/>
      <c r="HN176" s="273"/>
      <c r="HO176" s="273"/>
      <c r="HP176" s="273"/>
      <c r="HQ176" s="273"/>
      <c r="HR176" s="273"/>
      <c r="HS176" s="273"/>
      <c r="HT176" s="273"/>
      <c r="HU176" s="273"/>
      <c r="HV176" s="273"/>
      <c r="HW176" s="273"/>
      <c r="HX176" s="273"/>
      <c r="HY176" s="273"/>
      <c r="HZ176" s="273"/>
      <c r="IA176" s="273"/>
      <c r="IB176" s="273"/>
      <c r="IC176" s="273"/>
      <c r="ID176" s="273"/>
      <c r="IE176" s="273"/>
      <c r="IF176" s="273"/>
      <c r="IG176" s="273"/>
      <c r="IH176" s="273"/>
      <c r="II176" s="273"/>
      <c r="IJ176" s="273"/>
      <c r="IK176" s="273"/>
      <c r="IL176" s="273"/>
      <c r="IM176" s="273"/>
      <c r="IN176" s="273"/>
      <c r="IO176" s="273"/>
      <c r="IP176" s="273"/>
      <c r="IQ176" s="273"/>
      <c r="IR176" s="273"/>
      <c r="IS176" s="273"/>
      <c r="IT176" s="273"/>
    </row>
    <row r="177" spans="1:254" s="271" customFormat="1" ht="24.75" thickBot="1" x14ac:dyDescent="0.25">
      <c r="A177" s="316" t="s">
        <v>743</v>
      </c>
      <c r="B177" s="317" t="s">
        <v>541</v>
      </c>
      <c r="C177" s="318" t="s">
        <v>684</v>
      </c>
      <c r="D177" s="319" t="s">
        <v>433</v>
      </c>
      <c r="E177" s="320">
        <v>12.24</v>
      </c>
      <c r="F177" s="329" t="s">
        <v>875</v>
      </c>
      <c r="G177" s="330" t="s">
        <v>876</v>
      </c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>
        <f>[1]Source!P315</f>
        <v>43744</v>
      </c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>
        <f>IF(E172&gt;0,ROUND([1]Source!P315/E172,2),0)</f>
        <v>5207.62</v>
      </c>
      <c r="DI177" s="273"/>
      <c r="DJ177" s="273"/>
      <c r="DK177" s="323" t="str">
        <f>F177</f>
        <v>Материал</v>
      </c>
      <c r="DL177" s="273">
        <f>[1]Source!P315</f>
        <v>43744</v>
      </c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  <c r="EO177" s="273"/>
      <c r="EP177" s="273"/>
      <c r="EQ177" s="273"/>
      <c r="ER177" s="273"/>
      <c r="ES177" s="273"/>
      <c r="ET177" s="273"/>
      <c r="EU177" s="273"/>
      <c r="EV177" s="273"/>
      <c r="EW177" s="273"/>
      <c r="EX177" s="273"/>
      <c r="EY177" s="273"/>
      <c r="EZ177" s="273"/>
      <c r="FA177" s="273"/>
      <c r="FB177" s="273"/>
      <c r="FC177" s="273"/>
      <c r="FD177" s="273"/>
      <c r="FE177" s="273"/>
      <c r="FF177" s="273"/>
      <c r="FG177" s="273"/>
      <c r="FH177" s="273"/>
      <c r="FI177" s="273"/>
      <c r="FJ177" s="273"/>
      <c r="FK177" s="273"/>
      <c r="FL177" s="273"/>
      <c r="FM177" s="273"/>
      <c r="FN177" s="273"/>
      <c r="FO177" s="273"/>
      <c r="FP177" s="273"/>
      <c r="FQ177" s="273"/>
      <c r="FR177" s="273"/>
      <c r="FS177" s="273"/>
      <c r="FT177" s="273"/>
      <c r="FU177" s="273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3"/>
      <c r="GM177" s="273"/>
      <c r="GN177" s="273"/>
      <c r="GO177" s="273"/>
      <c r="GP177" s="273"/>
      <c r="GQ177" s="273"/>
      <c r="GR177" s="273"/>
      <c r="GS177" s="273"/>
      <c r="GT177" s="273"/>
      <c r="GU177" s="273"/>
      <c r="GV177" s="273"/>
      <c r="GW177" s="273"/>
      <c r="GX177" s="273"/>
      <c r="GY177" s="273"/>
      <c r="GZ177" s="273"/>
      <c r="HA177" s="273"/>
      <c r="HB177" s="273"/>
      <c r="HC177" s="273"/>
      <c r="HD177" s="273"/>
      <c r="HE177" s="273"/>
      <c r="HF177" s="273"/>
      <c r="HG177" s="273"/>
      <c r="HH177" s="273"/>
      <c r="HI177" s="273"/>
      <c r="HJ177" s="273"/>
      <c r="HK177" s="273"/>
      <c r="HL177" s="273"/>
      <c r="HM177" s="273"/>
      <c r="HN177" s="273"/>
      <c r="HO177" s="273"/>
      <c r="HP177" s="273"/>
      <c r="HQ177" s="273"/>
      <c r="HR177" s="273"/>
      <c r="HS177" s="273"/>
      <c r="HT177" s="273"/>
      <c r="HU177" s="273"/>
      <c r="HV177" s="273"/>
      <c r="HW177" s="273"/>
      <c r="HX177" s="273"/>
      <c r="HY177" s="273"/>
      <c r="HZ177" s="273"/>
      <c r="IA177" s="273"/>
      <c r="IB177" s="273"/>
      <c r="IC177" s="273"/>
      <c r="ID177" s="273"/>
      <c r="IE177" s="273"/>
      <c r="IF177" s="273"/>
      <c r="IG177" s="273"/>
      <c r="IH177" s="273"/>
      <c r="II177" s="273"/>
      <c r="IJ177" s="273"/>
      <c r="IK177" s="273"/>
      <c r="IL177" s="273"/>
      <c r="IM177" s="273"/>
      <c r="IN177" s="273"/>
      <c r="IO177" s="273"/>
      <c r="IP177" s="273"/>
      <c r="IQ177" s="273"/>
      <c r="IR177" s="273"/>
      <c r="IS177" s="273"/>
      <c r="IT177" s="273"/>
    </row>
    <row r="178" spans="1:254" customFormat="1" ht="12.75" x14ac:dyDescent="0.2">
      <c r="A178" s="49"/>
      <c r="B178" s="49"/>
      <c r="C178" s="49"/>
      <c r="D178" s="49"/>
      <c r="E178" s="49"/>
      <c r="F178" s="49"/>
      <c r="G178" s="49"/>
    </row>
    <row r="179" spans="1:254" customFormat="1" ht="22.5" customHeight="1" thickBot="1" x14ac:dyDescent="0.25">
      <c r="A179" s="413" t="s">
        <v>536</v>
      </c>
      <c r="B179" s="413"/>
      <c r="C179" s="414" t="s">
        <v>742</v>
      </c>
      <c r="D179" s="414"/>
      <c r="E179" s="414"/>
      <c r="F179" s="414"/>
      <c r="G179" s="414"/>
      <c r="BW179" s="244" t="str">
        <f>C179</f>
        <v xml:space="preserve"> тип 6 Детская площадка с песчаным покрытием S=84 м2</v>
      </c>
      <c r="IT179" s="23"/>
    </row>
    <row r="180" spans="1:254" customFormat="1" ht="56.25" x14ac:dyDescent="0.2">
      <c r="A180" s="52">
        <v>33</v>
      </c>
      <c r="B180" s="60" t="s">
        <v>445</v>
      </c>
      <c r="C180" s="53" t="s">
        <v>741</v>
      </c>
      <c r="D180" s="54" t="s">
        <v>446</v>
      </c>
      <c r="E180" s="55">
        <v>0.16800000000000001</v>
      </c>
      <c r="F180" s="242"/>
      <c r="G180" s="59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23"/>
      <c r="CN180" s="23"/>
      <c r="CO180" s="23"/>
      <c r="CP180" s="23"/>
      <c r="CQ180" s="23"/>
      <c r="CR180" s="23"/>
      <c r="CS180" s="23"/>
      <c r="CT180" s="23"/>
      <c r="CU180" s="23"/>
      <c r="CV180" s="23"/>
      <c r="CW180" s="23"/>
      <c r="CX180" s="23"/>
      <c r="CY180" s="23"/>
      <c r="CZ180" s="23"/>
      <c r="DA180" s="23"/>
      <c r="DB180" s="23"/>
      <c r="DC180" s="23"/>
      <c r="DD180" s="23"/>
      <c r="DE180" s="23"/>
      <c r="DF180" s="23"/>
      <c r="DG180" s="23"/>
      <c r="DH180" s="23"/>
      <c r="DI180" s="23"/>
      <c r="DJ180" s="23"/>
      <c r="DK180" s="23"/>
      <c r="DL180" s="23"/>
      <c r="DM180" s="23"/>
      <c r="DN180" s="23"/>
      <c r="DO180" s="23"/>
      <c r="DP180" s="23"/>
      <c r="DQ180" s="23"/>
      <c r="DR180" s="23"/>
      <c r="DS180" s="23"/>
      <c r="DT180" s="23"/>
      <c r="DU180" s="23"/>
      <c r="DV180" s="23"/>
      <c r="DW180" s="23"/>
      <c r="DX180" s="23"/>
      <c r="DY180" s="23"/>
      <c r="DZ180" s="23"/>
      <c r="EA180" s="23"/>
      <c r="EB180" s="23"/>
      <c r="EC180" s="23"/>
      <c r="ED180" s="23"/>
      <c r="EE180" s="23"/>
      <c r="EF180" s="23"/>
      <c r="EG180" s="23"/>
      <c r="EH180" s="23"/>
      <c r="EI180" s="23"/>
      <c r="EJ180" s="23"/>
      <c r="EK180" s="23"/>
      <c r="EL180" s="23"/>
      <c r="EM180" s="23"/>
      <c r="EN180" s="23"/>
      <c r="EO180" s="23"/>
      <c r="EP180" s="23"/>
      <c r="EQ180" s="23"/>
      <c r="ER180" s="23"/>
      <c r="ES180" s="23"/>
      <c r="ET180" s="23"/>
      <c r="EU180" s="23"/>
      <c r="EV180" s="23"/>
      <c r="EW180" s="23"/>
      <c r="EX180" s="23"/>
      <c r="EY180" s="23"/>
      <c r="EZ180" s="23"/>
      <c r="FA180" s="23"/>
      <c r="FB180" s="23"/>
      <c r="FC180" s="23"/>
      <c r="FD180" s="23"/>
      <c r="FE180" s="23"/>
      <c r="FF180" s="23"/>
      <c r="FG180" s="23"/>
      <c r="FH180" s="23"/>
      <c r="FI180" s="23"/>
      <c r="FJ180" s="23"/>
      <c r="FK180" s="23"/>
      <c r="FL180" s="23"/>
      <c r="FM180" s="23"/>
      <c r="FN180" s="23"/>
      <c r="FO180" s="23"/>
      <c r="FP180" s="23"/>
      <c r="FQ180" s="23"/>
      <c r="FR180" s="23"/>
      <c r="FS180" s="23"/>
      <c r="FT180" s="23"/>
      <c r="FU180" s="23"/>
      <c r="FV180" s="23"/>
      <c r="FW180" s="23"/>
      <c r="FX180" s="23"/>
      <c r="FY180" s="23"/>
      <c r="FZ180" s="23"/>
      <c r="GA180" s="23"/>
      <c r="GB180" s="23"/>
      <c r="GC180" s="23"/>
      <c r="GD180" s="23"/>
      <c r="GE180" s="23"/>
      <c r="GF180" s="23"/>
      <c r="GG180" s="23"/>
      <c r="GH180" s="23"/>
      <c r="GI180" s="23"/>
      <c r="GJ180" s="23"/>
      <c r="GK180" s="23"/>
      <c r="GL180" s="23"/>
      <c r="GM180" s="23"/>
      <c r="GN180" s="23"/>
      <c r="GO180" s="23"/>
      <c r="GP180" s="23"/>
      <c r="GQ180" s="23"/>
      <c r="GR180" s="23"/>
      <c r="GS180" s="23"/>
      <c r="GT180" s="23"/>
      <c r="GU180" s="23"/>
      <c r="GV180" s="23"/>
      <c r="GW180" s="23"/>
      <c r="GX180" s="23"/>
      <c r="GY180" s="23"/>
      <c r="GZ180" s="23"/>
      <c r="HA180" s="23"/>
      <c r="HB180" s="23"/>
      <c r="HC180" s="23"/>
      <c r="HD180" s="23"/>
      <c r="HE180" s="23"/>
      <c r="HF180" s="23"/>
      <c r="HG180" s="23"/>
      <c r="HH180" s="23"/>
      <c r="HI180" s="23"/>
      <c r="HJ180" s="23"/>
      <c r="HK180" s="23"/>
      <c r="HL180" s="23"/>
      <c r="HM180" s="23"/>
      <c r="HN180" s="23"/>
      <c r="HO180" s="23"/>
      <c r="HP180" s="23"/>
      <c r="HQ180" s="23"/>
      <c r="HR180" s="23"/>
      <c r="HS180" s="23"/>
      <c r="HT180" s="23"/>
      <c r="HU180" s="23"/>
      <c r="HV180" s="23"/>
      <c r="HW180" s="23"/>
      <c r="HX180" s="23"/>
      <c r="HY180" s="23"/>
      <c r="HZ180" s="23"/>
      <c r="IA180" s="23"/>
      <c r="IB180" s="23"/>
      <c r="IC180" s="23"/>
      <c r="ID180" s="23"/>
      <c r="IE180" s="23"/>
      <c r="IF180" s="23"/>
      <c r="IG180" s="23"/>
      <c r="IH180" s="23"/>
      <c r="II180" s="23"/>
      <c r="IJ180" s="23"/>
      <c r="IK180" s="23"/>
      <c r="IL180" s="23"/>
      <c r="IM180" s="23"/>
      <c r="IN180" s="23"/>
      <c r="IO180" s="23"/>
      <c r="IP180" s="23"/>
      <c r="IQ180" s="23"/>
      <c r="IR180" s="23"/>
      <c r="IS180" s="23"/>
      <c r="IT180" s="23"/>
    </row>
    <row r="181" spans="1:254" customFormat="1" ht="24" x14ac:dyDescent="0.2">
      <c r="A181" s="266" t="s">
        <v>740</v>
      </c>
      <c r="B181" s="265" t="s">
        <v>594</v>
      </c>
      <c r="C181" s="264" t="s">
        <v>593</v>
      </c>
      <c r="D181" s="263" t="s">
        <v>194</v>
      </c>
      <c r="E181" s="262">
        <v>18.48</v>
      </c>
      <c r="F181" s="261" t="s">
        <v>875</v>
      </c>
      <c r="G181" s="260" t="s">
        <v>1008</v>
      </c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>
        <f>[1]Source!P354</f>
        <v>16519</v>
      </c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  <c r="CE181" s="23"/>
      <c r="CF181" s="23"/>
      <c r="CG181" s="23"/>
      <c r="CH181" s="23"/>
      <c r="CI181" s="23"/>
      <c r="CJ181" s="23"/>
      <c r="CK181" s="23"/>
      <c r="CL181" s="23"/>
      <c r="CM181" s="23"/>
      <c r="CN181" s="23"/>
      <c r="CO181" s="23"/>
      <c r="CP181" s="23"/>
      <c r="CQ181" s="23"/>
      <c r="CR181" s="23"/>
      <c r="CS181" s="23"/>
      <c r="CT181" s="23"/>
      <c r="CU181" s="23"/>
      <c r="CV181" s="23"/>
      <c r="CW181" s="23"/>
      <c r="CX181" s="23"/>
      <c r="CY181" s="23"/>
      <c r="CZ181" s="23"/>
      <c r="DA181" s="23"/>
      <c r="DB181" s="23"/>
      <c r="DC181" s="23"/>
      <c r="DD181" s="23"/>
      <c r="DE181" s="23"/>
      <c r="DF181" s="23"/>
      <c r="DG181" s="23"/>
      <c r="DH181" s="23">
        <f>IF(E180&gt;0,ROUND([1]Source!P354/E180,2),0)</f>
        <v>98327.38</v>
      </c>
      <c r="DI181" s="23"/>
      <c r="DJ181" s="23"/>
      <c r="DK181" s="252" t="str">
        <f>F181</f>
        <v>Материал</v>
      </c>
      <c r="DL181" s="23">
        <f>[1]Source!P354</f>
        <v>16519</v>
      </c>
      <c r="DM181" s="23"/>
      <c r="DN181" s="23"/>
      <c r="DO181" s="23"/>
      <c r="DP181" s="23"/>
      <c r="DQ181" s="23"/>
      <c r="DR181" s="23"/>
      <c r="DS181" s="23"/>
      <c r="DT181" s="23"/>
      <c r="DU181" s="23"/>
      <c r="DV181" s="23"/>
      <c r="DW181" s="23"/>
      <c r="DX181" s="23"/>
      <c r="DY181" s="23"/>
      <c r="DZ181" s="23"/>
      <c r="EA181" s="23"/>
      <c r="EB181" s="23"/>
      <c r="EC181" s="23"/>
      <c r="ED181" s="23"/>
      <c r="EE181" s="23"/>
      <c r="EF181" s="23"/>
      <c r="EG181" s="23"/>
      <c r="EH181" s="23"/>
      <c r="EI181" s="23"/>
      <c r="EJ181" s="23"/>
      <c r="EK181" s="23"/>
      <c r="EL181" s="23"/>
      <c r="EM181" s="23"/>
      <c r="EN181" s="23"/>
      <c r="EO181" s="23"/>
      <c r="EP181" s="23"/>
      <c r="EQ181" s="23"/>
      <c r="ER181" s="23"/>
      <c r="ES181" s="23"/>
      <c r="ET181" s="23"/>
      <c r="EU181" s="23"/>
      <c r="EV181" s="23"/>
      <c r="EW181" s="23"/>
      <c r="EX181" s="23"/>
      <c r="EY181" s="23"/>
      <c r="EZ181" s="23"/>
      <c r="FA181" s="23"/>
      <c r="FB181" s="23"/>
      <c r="FC181" s="23"/>
      <c r="FD181" s="23"/>
      <c r="FE181" s="23"/>
      <c r="FF181" s="23"/>
      <c r="FG181" s="23"/>
      <c r="FH181" s="23"/>
      <c r="FI181" s="23"/>
      <c r="FJ181" s="23"/>
      <c r="FK181" s="23"/>
      <c r="FL181" s="23"/>
      <c r="FM181" s="23"/>
      <c r="FN181" s="23"/>
      <c r="FO181" s="23"/>
      <c r="FP181" s="23"/>
      <c r="FQ181" s="23"/>
      <c r="FR181" s="23"/>
      <c r="FS181" s="23"/>
      <c r="FT181" s="23"/>
      <c r="FU181" s="23"/>
      <c r="FV181" s="23"/>
      <c r="FW181" s="23"/>
      <c r="FX181" s="23"/>
      <c r="FY181" s="23"/>
      <c r="FZ181" s="23"/>
      <c r="GA181" s="23"/>
      <c r="GB181" s="23"/>
      <c r="GC181" s="23"/>
      <c r="GD181" s="23"/>
      <c r="GE181" s="23"/>
      <c r="GF181" s="23"/>
      <c r="GG181" s="23"/>
      <c r="GH181" s="23"/>
      <c r="GI181" s="23"/>
      <c r="GJ181" s="23"/>
      <c r="GK181" s="23"/>
      <c r="GL181" s="23"/>
      <c r="GM181" s="23"/>
      <c r="GN181" s="23"/>
      <c r="GO181" s="23"/>
      <c r="GP181" s="23"/>
      <c r="GQ181" s="23"/>
      <c r="GR181" s="23"/>
      <c r="GS181" s="23"/>
      <c r="GT181" s="23"/>
      <c r="GU181" s="23"/>
      <c r="GV181" s="23"/>
      <c r="GW181" s="23"/>
      <c r="GX181" s="23"/>
      <c r="GY181" s="23"/>
      <c r="GZ181" s="23"/>
      <c r="HA181" s="23"/>
      <c r="HB181" s="23"/>
      <c r="HC181" s="23"/>
      <c r="HD181" s="23"/>
      <c r="HE181" s="23"/>
      <c r="HF181" s="23"/>
      <c r="HG181" s="23"/>
      <c r="HH181" s="23"/>
      <c r="HI181" s="23"/>
      <c r="HJ181" s="23"/>
      <c r="HK181" s="23"/>
      <c r="HL181" s="23"/>
      <c r="HM181" s="23"/>
      <c r="HN181" s="23"/>
      <c r="HO181" s="23"/>
      <c r="HP181" s="23"/>
      <c r="HQ181" s="23"/>
      <c r="HR181" s="23"/>
      <c r="HS181" s="23"/>
      <c r="HT181" s="23"/>
      <c r="HU181" s="23"/>
      <c r="HV181" s="23"/>
      <c r="HW181" s="23"/>
      <c r="HX181" s="23"/>
      <c r="HY181" s="23"/>
      <c r="HZ181" s="23"/>
      <c r="IA181" s="23"/>
      <c r="IB181" s="23"/>
      <c r="IC181" s="23"/>
      <c r="ID181" s="23"/>
      <c r="IE181" s="23"/>
      <c r="IF181" s="23"/>
      <c r="IG181" s="23"/>
      <c r="IH181" s="23"/>
      <c r="II181" s="23"/>
      <c r="IJ181" s="23"/>
      <c r="IK181" s="23"/>
      <c r="IL181" s="23"/>
      <c r="IM181" s="23"/>
      <c r="IN181" s="23"/>
      <c r="IO181" s="23"/>
      <c r="IP181" s="23"/>
      <c r="IQ181" s="23"/>
      <c r="IR181" s="23"/>
      <c r="IS181" s="23"/>
      <c r="IT181" s="23"/>
    </row>
    <row r="182" spans="1:254" customFormat="1" ht="13.5" thickBot="1" x14ac:dyDescent="0.25">
      <c r="A182" s="259" t="s">
        <v>739</v>
      </c>
      <c r="B182" s="258" t="s">
        <v>434</v>
      </c>
      <c r="C182" s="257" t="s">
        <v>435</v>
      </c>
      <c r="D182" s="256" t="s">
        <v>194</v>
      </c>
      <c r="E182" s="255">
        <v>0.83999999999999986</v>
      </c>
      <c r="F182" s="254" t="s">
        <v>875</v>
      </c>
      <c r="G182" s="253" t="s">
        <v>1008</v>
      </c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>
        <f>[1]Source!P356</f>
        <v>18</v>
      </c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  <c r="CE182" s="23"/>
      <c r="CF182" s="23"/>
      <c r="CG182" s="23"/>
      <c r="CH182" s="23"/>
      <c r="CI182" s="23"/>
      <c r="CJ182" s="23"/>
      <c r="CK182" s="23"/>
      <c r="CL182" s="23"/>
      <c r="CM182" s="23"/>
      <c r="CN182" s="23"/>
      <c r="CO182" s="23"/>
      <c r="CP182" s="23"/>
      <c r="CQ182" s="23"/>
      <c r="CR182" s="23"/>
      <c r="CS182" s="23"/>
      <c r="CT182" s="23"/>
      <c r="CU182" s="23"/>
      <c r="CV182" s="23"/>
      <c r="CW182" s="23"/>
      <c r="CX182" s="23"/>
      <c r="CY182" s="23"/>
      <c r="CZ182" s="23"/>
      <c r="DA182" s="23"/>
      <c r="DB182" s="23"/>
      <c r="DC182" s="23"/>
      <c r="DD182" s="23"/>
      <c r="DE182" s="23"/>
      <c r="DF182" s="23"/>
      <c r="DG182" s="23"/>
      <c r="DH182" s="23">
        <f>IF(E180&gt;0,ROUND([1]Source!P356/E180,2),0)</f>
        <v>107.14</v>
      </c>
      <c r="DI182" s="23"/>
      <c r="DJ182" s="23"/>
      <c r="DK182" s="252" t="str">
        <f>F182</f>
        <v>Материал</v>
      </c>
      <c r="DL182" s="23">
        <f>[1]Source!P356</f>
        <v>18</v>
      </c>
      <c r="DM182" s="23"/>
      <c r="DN182" s="23"/>
      <c r="DO182" s="23"/>
      <c r="DP182" s="23"/>
      <c r="DQ182" s="23"/>
      <c r="DR182" s="23"/>
      <c r="DS182" s="23"/>
      <c r="DT182" s="23"/>
      <c r="DU182" s="23"/>
      <c r="DV182" s="23"/>
      <c r="DW182" s="23"/>
      <c r="DX182" s="23"/>
      <c r="DY182" s="23"/>
      <c r="DZ182" s="23"/>
      <c r="EA182" s="23"/>
      <c r="EB182" s="23"/>
      <c r="EC182" s="23"/>
      <c r="ED182" s="23"/>
      <c r="EE182" s="23"/>
      <c r="EF182" s="23"/>
      <c r="EG182" s="23"/>
      <c r="EH182" s="23"/>
      <c r="EI182" s="23"/>
      <c r="EJ182" s="23"/>
      <c r="EK182" s="23"/>
      <c r="EL182" s="23"/>
      <c r="EM182" s="23"/>
      <c r="EN182" s="23"/>
      <c r="EO182" s="23"/>
      <c r="EP182" s="23"/>
      <c r="EQ182" s="23"/>
      <c r="ER182" s="23"/>
      <c r="ES182" s="23"/>
      <c r="ET182" s="23"/>
      <c r="EU182" s="23"/>
      <c r="EV182" s="23"/>
      <c r="EW182" s="23"/>
      <c r="EX182" s="23"/>
      <c r="EY182" s="23"/>
      <c r="EZ182" s="23"/>
      <c r="FA182" s="23"/>
      <c r="FB182" s="23"/>
      <c r="FC182" s="23"/>
      <c r="FD182" s="23"/>
      <c r="FE182" s="23"/>
      <c r="FF182" s="23"/>
      <c r="FG182" s="23"/>
      <c r="FH182" s="23"/>
      <c r="FI182" s="23"/>
      <c r="FJ182" s="23"/>
      <c r="FK182" s="23"/>
      <c r="FL182" s="23"/>
      <c r="FM182" s="23"/>
      <c r="FN182" s="23"/>
      <c r="FO182" s="23"/>
      <c r="FP182" s="23"/>
      <c r="FQ182" s="23"/>
      <c r="FR182" s="23"/>
      <c r="FS182" s="23"/>
      <c r="FT182" s="23"/>
      <c r="FU182" s="23"/>
      <c r="FV182" s="23"/>
      <c r="FW182" s="23"/>
      <c r="FX182" s="23"/>
      <c r="FY182" s="23"/>
      <c r="FZ182" s="23"/>
      <c r="GA182" s="23"/>
      <c r="GB182" s="23"/>
      <c r="GC182" s="23"/>
      <c r="GD182" s="23"/>
      <c r="GE182" s="23"/>
      <c r="GF182" s="23"/>
      <c r="GG182" s="23"/>
      <c r="GH182" s="23"/>
      <c r="GI182" s="23"/>
      <c r="GJ182" s="23"/>
      <c r="GK182" s="23"/>
      <c r="GL182" s="23"/>
      <c r="GM182" s="23"/>
      <c r="GN182" s="23"/>
      <c r="GO182" s="23"/>
      <c r="GP182" s="23"/>
      <c r="GQ182" s="23"/>
      <c r="GR182" s="23"/>
      <c r="GS182" s="23"/>
      <c r="GT182" s="23"/>
      <c r="GU182" s="23"/>
      <c r="GV182" s="23"/>
      <c r="GW182" s="23"/>
      <c r="GX182" s="23"/>
      <c r="GY182" s="23"/>
      <c r="GZ182" s="23"/>
      <c r="HA182" s="23"/>
      <c r="HB182" s="23"/>
      <c r="HC182" s="23"/>
      <c r="HD182" s="23"/>
      <c r="HE182" s="23"/>
      <c r="HF182" s="23"/>
      <c r="HG182" s="23"/>
      <c r="HH182" s="23"/>
      <c r="HI182" s="23"/>
      <c r="HJ182" s="23"/>
      <c r="HK182" s="23"/>
      <c r="HL182" s="23"/>
      <c r="HM182" s="23"/>
      <c r="HN182" s="23"/>
      <c r="HO182" s="23"/>
      <c r="HP182" s="23"/>
      <c r="HQ182" s="23"/>
      <c r="HR182" s="23"/>
      <c r="HS182" s="23"/>
      <c r="HT182" s="23"/>
      <c r="HU182" s="23"/>
      <c r="HV182" s="23"/>
      <c r="HW182" s="23"/>
      <c r="HX182" s="23"/>
      <c r="HY182" s="23"/>
      <c r="HZ182" s="23"/>
      <c r="IA182" s="23"/>
      <c r="IB182" s="23"/>
      <c r="IC182" s="23"/>
      <c r="ID182" s="23"/>
      <c r="IE182" s="23"/>
      <c r="IF182" s="23"/>
      <c r="IG182" s="23"/>
      <c r="IH182" s="23"/>
      <c r="II182" s="23"/>
      <c r="IJ182" s="23"/>
      <c r="IK182" s="23"/>
      <c r="IL182" s="23"/>
      <c r="IM182" s="23"/>
      <c r="IN182" s="23"/>
      <c r="IO182" s="23"/>
      <c r="IP182" s="23"/>
      <c r="IQ182" s="23"/>
      <c r="IR182" s="23"/>
      <c r="IS182" s="23"/>
      <c r="IT182" s="23"/>
    </row>
    <row r="183" spans="1:254" customFormat="1" ht="12.75" x14ac:dyDescent="0.2">
      <c r="A183" s="49"/>
      <c r="B183" s="49"/>
      <c r="C183" s="49"/>
      <c r="D183" s="49"/>
      <c r="E183" s="49"/>
      <c r="F183" s="49"/>
      <c r="G183" s="49"/>
    </row>
    <row r="184" spans="1:254" customFormat="1" ht="22.5" customHeight="1" thickBot="1" x14ac:dyDescent="0.25">
      <c r="A184" s="413" t="s">
        <v>536</v>
      </c>
      <c r="B184" s="413"/>
      <c r="C184" s="414" t="s">
        <v>738</v>
      </c>
      <c r="D184" s="414"/>
      <c r="E184" s="414"/>
      <c r="F184" s="414"/>
      <c r="G184" s="414"/>
      <c r="BW184" s="244" t="str">
        <f>C184</f>
        <v xml:space="preserve"> тип 7 Детская и спортивная площадка (Резиновая плитка Sagama Tile) S=378,5 м2</v>
      </c>
      <c r="IT184" s="23"/>
    </row>
    <row r="185" spans="1:254" customFormat="1" ht="56.25" x14ac:dyDescent="0.2">
      <c r="A185" s="52">
        <v>34</v>
      </c>
      <c r="B185" s="60" t="s">
        <v>445</v>
      </c>
      <c r="C185" s="53" t="s">
        <v>620</v>
      </c>
      <c r="D185" s="54" t="s">
        <v>446</v>
      </c>
      <c r="E185" s="55">
        <v>0.3785</v>
      </c>
      <c r="F185" s="242"/>
      <c r="G185" s="59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  <c r="CE185" s="23"/>
      <c r="CF185" s="23"/>
      <c r="CG185" s="23"/>
      <c r="CH185" s="23"/>
      <c r="CI185" s="23"/>
      <c r="CJ185" s="23"/>
      <c r="CK185" s="23"/>
      <c r="CL185" s="23"/>
      <c r="CM185" s="23"/>
      <c r="CN185" s="23"/>
      <c r="CO185" s="23"/>
      <c r="CP185" s="23"/>
      <c r="CQ185" s="23"/>
      <c r="CR185" s="23"/>
      <c r="CS185" s="23"/>
      <c r="CT185" s="23"/>
      <c r="CU185" s="23"/>
      <c r="CV185" s="23"/>
      <c r="CW185" s="23"/>
      <c r="CX185" s="23"/>
      <c r="CY185" s="23"/>
      <c r="CZ185" s="23"/>
      <c r="DA185" s="23"/>
      <c r="DB185" s="23"/>
      <c r="DC185" s="23"/>
      <c r="DD185" s="23"/>
      <c r="DE185" s="23"/>
      <c r="DF185" s="23"/>
      <c r="DG185" s="23"/>
      <c r="DH185" s="23"/>
      <c r="DI185" s="23"/>
      <c r="DJ185" s="23"/>
      <c r="DK185" s="23"/>
      <c r="DL185" s="23"/>
      <c r="DM185" s="23"/>
      <c r="DN185" s="23"/>
      <c r="DO185" s="23"/>
      <c r="DP185" s="23"/>
      <c r="DQ185" s="23"/>
      <c r="DR185" s="23"/>
      <c r="DS185" s="23"/>
      <c r="DT185" s="23"/>
      <c r="DU185" s="23"/>
      <c r="DV185" s="23"/>
      <c r="DW185" s="23"/>
      <c r="DX185" s="23"/>
      <c r="DY185" s="23"/>
      <c r="DZ185" s="23"/>
      <c r="EA185" s="23"/>
      <c r="EB185" s="23"/>
      <c r="EC185" s="23"/>
      <c r="ED185" s="23"/>
      <c r="EE185" s="23"/>
      <c r="EF185" s="23"/>
      <c r="EG185" s="23"/>
      <c r="EH185" s="23"/>
      <c r="EI185" s="23"/>
      <c r="EJ185" s="23"/>
      <c r="EK185" s="23"/>
      <c r="EL185" s="23"/>
      <c r="EM185" s="23"/>
      <c r="EN185" s="23"/>
      <c r="EO185" s="23"/>
      <c r="EP185" s="23"/>
      <c r="EQ185" s="23"/>
      <c r="ER185" s="23"/>
      <c r="ES185" s="23"/>
      <c r="ET185" s="23"/>
      <c r="EU185" s="23"/>
      <c r="EV185" s="23"/>
      <c r="EW185" s="23"/>
      <c r="EX185" s="23"/>
      <c r="EY185" s="23"/>
      <c r="EZ185" s="23"/>
      <c r="FA185" s="23"/>
      <c r="FB185" s="23"/>
      <c r="FC185" s="23"/>
      <c r="FD185" s="23"/>
      <c r="FE185" s="23"/>
      <c r="FF185" s="23"/>
      <c r="FG185" s="23"/>
      <c r="FH185" s="23"/>
      <c r="FI185" s="23"/>
      <c r="FJ185" s="23"/>
      <c r="FK185" s="23"/>
      <c r="FL185" s="23"/>
      <c r="FM185" s="23"/>
      <c r="FN185" s="23"/>
      <c r="FO185" s="23"/>
      <c r="FP185" s="23"/>
      <c r="FQ185" s="23"/>
      <c r="FR185" s="23"/>
      <c r="FS185" s="23"/>
      <c r="FT185" s="23"/>
      <c r="FU185" s="23"/>
      <c r="FV185" s="23"/>
      <c r="FW185" s="23"/>
      <c r="FX185" s="23"/>
      <c r="FY185" s="23"/>
      <c r="FZ185" s="23"/>
      <c r="GA185" s="23"/>
      <c r="GB185" s="23"/>
      <c r="GC185" s="23"/>
      <c r="GD185" s="23"/>
      <c r="GE185" s="23"/>
      <c r="GF185" s="23"/>
      <c r="GG185" s="23"/>
      <c r="GH185" s="23"/>
      <c r="GI185" s="23"/>
      <c r="GJ185" s="23"/>
      <c r="GK185" s="23"/>
      <c r="GL185" s="23"/>
      <c r="GM185" s="23"/>
      <c r="GN185" s="23"/>
      <c r="GO185" s="23"/>
      <c r="GP185" s="23"/>
      <c r="GQ185" s="23"/>
      <c r="GR185" s="23"/>
      <c r="GS185" s="23"/>
      <c r="GT185" s="23"/>
      <c r="GU185" s="23"/>
      <c r="GV185" s="23"/>
      <c r="GW185" s="23"/>
      <c r="GX185" s="23"/>
      <c r="GY185" s="23"/>
      <c r="GZ185" s="23"/>
      <c r="HA185" s="23"/>
      <c r="HB185" s="23"/>
      <c r="HC185" s="23"/>
      <c r="HD185" s="23"/>
      <c r="HE185" s="23"/>
      <c r="HF185" s="23"/>
      <c r="HG185" s="23"/>
      <c r="HH185" s="23"/>
      <c r="HI185" s="23"/>
      <c r="HJ185" s="23"/>
      <c r="HK185" s="23"/>
      <c r="HL185" s="23"/>
      <c r="HM185" s="23"/>
      <c r="HN185" s="23"/>
      <c r="HO185" s="23"/>
      <c r="HP185" s="23"/>
      <c r="HQ185" s="23"/>
      <c r="HR185" s="23"/>
      <c r="HS185" s="23"/>
      <c r="HT185" s="23"/>
      <c r="HU185" s="23"/>
      <c r="HV185" s="23"/>
      <c r="HW185" s="23"/>
      <c r="HX185" s="23"/>
      <c r="HY185" s="23"/>
      <c r="HZ185" s="23"/>
      <c r="IA185" s="23"/>
      <c r="IB185" s="23"/>
      <c r="IC185" s="23"/>
      <c r="ID185" s="23"/>
      <c r="IE185" s="23"/>
      <c r="IF185" s="23"/>
      <c r="IG185" s="23"/>
      <c r="IH185" s="23"/>
      <c r="II185" s="23"/>
      <c r="IJ185" s="23"/>
      <c r="IK185" s="23"/>
      <c r="IL185" s="23"/>
      <c r="IM185" s="23"/>
      <c r="IN185" s="23"/>
      <c r="IO185" s="23"/>
      <c r="IP185" s="23"/>
      <c r="IQ185" s="23"/>
      <c r="IR185" s="23"/>
      <c r="IS185" s="23"/>
      <c r="IT185" s="23"/>
    </row>
    <row r="186" spans="1:254" customFormat="1" ht="24" x14ac:dyDescent="0.2">
      <c r="A186" s="266" t="s">
        <v>737</v>
      </c>
      <c r="B186" s="265" t="s">
        <v>594</v>
      </c>
      <c r="C186" s="264" t="s">
        <v>593</v>
      </c>
      <c r="D186" s="263" t="s">
        <v>194</v>
      </c>
      <c r="E186" s="262">
        <v>41.634999999999998</v>
      </c>
      <c r="F186" s="261" t="s">
        <v>875</v>
      </c>
      <c r="G186" s="260" t="s">
        <v>1008</v>
      </c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>
        <f>[1]Source!P395</f>
        <v>37217</v>
      </c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  <c r="CL186" s="23"/>
      <c r="CM186" s="23"/>
      <c r="CN186" s="23"/>
      <c r="CO186" s="23"/>
      <c r="CP186" s="23"/>
      <c r="CQ186" s="23"/>
      <c r="CR186" s="23"/>
      <c r="CS186" s="23"/>
      <c r="CT186" s="23"/>
      <c r="CU186" s="23"/>
      <c r="CV186" s="23"/>
      <c r="CW186" s="23"/>
      <c r="CX186" s="23"/>
      <c r="CY186" s="23"/>
      <c r="CZ186" s="23"/>
      <c r="DA186" s="23"/>
      <c r="DB186" s="23"/>
      <c r="DC186" s="23"/>
      <c r="DD186" s="23"/>
      <c r="DE186" s="23"/>
      <c r="DF186" s="23"/>
      <c r="DG186" s="23"/>
      <c r="DH186" s="23">
        <f>IF(E185&gt;0,ROUND([1]Source!P395/E185,2),0)</f>
        <v>98327.61</v>
      </c>
      <c r="DI186" s="23"/>
      <c r="DJ186" s="23"/>
      <c r="DK186" s="252" t="str">
        <f>F186</f>
        <v>Материал</v>
      </c>
      <c r="DL186" s="23">
        <f>[1]Source!P395</f>
        <v>37217</v>
      </c>
      <c r="DM186" s="23"/>
      <c r="DN186" s="23"/>
      <c r="DO186" s="23"/>
      <c r="DP186" s="23"/>
      <c r="DQ186" s="23"/>
      <c r="DR186" s="23"/>
      <c r="DS186" s="23"/>
      <c r="DT186" s="23"/>
      <c r="DU186" s="23"/>
      <c r="DV186" s="23"/>
      <c r="DW186" s="23"/>
      <c r="DX186" s="23"/>
      <c r="DY186" s="23"/>
      <c r="DZ186" s="23"/>
      <c r="EA186" s="23"/>
      <c r="EB186" s="23"/>
      <c r="EC186" s="23"/>
      <c r="ED186" s="23"/>
      <c r="EE186" s="23"/>
      <c r="EF186" s="23"/>
      <c r="EG186" s="23"/>
      <c r="EH186" s="23"/>
      <c r="EI186" s="23"/>
      <c r="EJ186" s="23"/>
      <c r="EK186" s="23"/>
      <c r="EL186" s="23"/>
      <c r="EM186" s="23"/>
      <c r="EN186" s="23"/>
      <c r="EO186" s="23"/>
      <c r="EP186" s="23"/>
      <c r="EQ186" s="23"/>
      <c r="ER186" s="23"/>
      <c r="ES186" s="23"/>
      <c r="ET186" s="23"/>
      <c r="EU186" s="23"/>
      <c r="EV186" s="23"/>
      <c r="EW186" s="23"/>
      <c r="EX186" s="23"/>
      <c r="EY186" s="23"/>
      <c r="EZ186" s="23"/>
      <c r="FA186" s="23"/>
      <c r="FB186" s="23"/>
      <c r="FC186" s="23"/>
      <c r="FD186" s="23"/>
      <c r="FE186" s="23"/>
      <c r="FF186" s="23"/>
      <c r="FG186" s="23"/>
      <c r="FH186" s="23"/>
      <c r="FI186" s="23"/>
      <c r="FJ186" s="23"/>
      <c r="FK186" s="23"/>
      <c r="FL186" s="23"/>
      <c r="FM186" s="23"/>
      <c r="FN186" s="23"/>
      <c r="FO186" s="23"/>
      <c r="FP186" s="23"/>
      <c r="FQ186" s="23"/>
      <c r="FR186" s="23"/>
      <c r="FS186" s="23"/>
      <c r="FT186" s="23"/>
      <c r="FU186" s="23"/>
      <c r="FV186" s="23"/>
      <c r="FW186" s="23"/>
      <c r="FX186" s="23"/>
      <c r="FY186" s="23"/>
      <c r="FZ186" s="23"/>
      <c r="GA186" s="23"/>
      <c r="GB186" s="23"/>
      <c r="GC186" s="23"/>
      <c r="GD186" s="23"/>
      <c r="GE186" s="23"/>
      <c r="GF186" s="23"/>
      <c r="GG186" s="23"/>
      <c r="GH186" s="23"/>
      <c r="GI186" s="23"/>
      <c r="GJ186" s="23"/>
      <c r="GK186" s="23"/>
      <c r="GL186" s="23"/>
      <c r="GM186" s="23"/>
      <c r="GN186" s="23"/>
      <c r="GO186" s="23"/>
      <c r="GP186" s="23"/>
      <c r="GQ186" s="23"/>
      <c r="GR186" s="23"/>
      <c r="GS186" s="23"/>
      <c r="GT186" s="23"/>
      <c r="GU186" s="23"/>
      <c r="GV186" s="23"/>
      <c r="GW186" s="23"/>
      <c r="GX186" s="23"/>
      <c r="GY186" s="23"/>
      <c r="GZ186" s="23"/>
      <c r="HA186" s="23"/>
      <c r="HB186" s="23"/>
      <c r="HC186" s="23"/>
      <c r="HD186" s="23"/>
      <c r="HE186" s="23"/>
      <c r="HF186" s="23"/>
      <c r="HG186" s="23"/>
      <c r="HH186" s="23"/>
      <c r="HI186" s="23"/>
      <c r="HJ186" s="23"/>
      <c r="HK186" s="23"/>
      <c r="HL186" s="23"/>
      <c r="HM186" s="23"/>
      <c r="HN186" s="23"/>
      <c r="HO186" s="23"/>
      <c r="HP186" s="23"/>
      <c r="HQ186" s="23"/>
      <c r="HR186" s="23"/>
      <c r="HS186" s="23"/>
      <c r="HT186" s="23"/>
      <c r="HU186" s="23"/>
      <c r="HV186" s="23"/>
      <c r="HW186" s="23"/>
      <c r="HX186" s="23"/>
      <c r="HY186" s="23"/>
      <c r="HZ186" s="23"/>
      <c r="IA186" s="23"/>
      <c r="IB186" s="23"/>
      <c r="IC186" s="23"/>
      <c r="ID186" s="23"/>
      <c r="IE186" s="23"/>
      <c r="IF186" s="23"/>
      <c r="IG186" s="23"/>
      <c r="IH186" s="23"/>
      <c r="II186" s="23"/>
      <c r="IJ186" s="23"/>
      <c r="IK186" s="23"/>
      <c r="IL186" s="23"/>
      <c r="IM186" s="23"/>
      <c r="IN186" s="23"/>
      <c r="IO186" s="23"/>
      <c r="IP186" s="23"/>
      <c r="IQ186" s="23"/>
      <c r="IR186" s="23"/>
      <c r="IS186" s="23"/>
      <c r="IT186" s="23"/>
    </row>
    <row r="187" spans="1:254" customFormat="1" ht="12.75" x14ac:dyDescent="0.2">
      <c r="A187" s="259" t="s">
        <v>736</v>
      </c>
      <c r="B187" s="258" t="s">
        <v>434</v>
      </c>
      <c r="C187" s="257" t="s">
        <v>435</v>
      </c>
      <c r="D187" s="256" t="s">
        <v>194</v>
      </c>
      <c r="E187" s="255">
        <v>1.8925000000000001</v>
      </c>
      <c r="F187" s="254" t="s">
        <v>875</v>
      </c>
      <c r="G187" s="253" t="s">
        <v>1008</v>
      </c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>
        <f>[1]Source!P397</f>
        <v>40</v>
      </c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  <c r="CE187" s="23"/>
      <c r="CF187" s="23"/>
      <c r="CG187" s="23"/>
      <c r="CH187" s="23"/>
      <c r="CI187" s="23"/>
      <c r="CJ187" s="23"/>
      <c r="CK187" s="23"/>
      <c r="CL187" s="23"/>
      <c r="CM187" s="23"/>
      <c r="CN187" s="23"/>
      <c r="CO187" s="23"/>
      <c r="CP187" s="23"/>
      <c r="CQ187" s="23"/>
      <c r="CR187" s="23"/>
      <c r="CS187" s="23"/>
      <c r="CT187" s="23"/>
      <c r="CU187" s="23"/>
      <c r="CV187" s="23"/>
      <c r="CW187" s="23"/>
      <c r="CX187" s="23"/>
      <c r="CY187" s="23"/>
      <c r="CZ187" s="23"/>
      <c r="DA187" s="23"/>
      <c r="DB187" s="23"/>
      <c r="DC187" s="23"/>
      <c r="DD187" s="23"/>
      <c r="DE187" s="23"/>
      <c r="DF187" s="23"/>
      <c r="DG187" s="23"/>
      <c r="DH187" s="23">
        <f>IF(E185&gt;0,ROUND([1]Source!P397/E185,2),0)</f>
        <v>105.68</v>
      </c>
      <c r="DI187" s="23"/>
      <c r="DJ187" s="23"/>
      <c r="DK187" s="252" t="str">
        <f>F187</f>
        <v>Материал</v>
      </c>
      <c r="DL187" s="23">
        <f>[1]Source!P397</f>
        <v>40</v>
      </c>
      <c r="DM187" s="23"/>
      <c r="DN187" s="23"/>
      <c r="DO187" s="23"/>
      <c r="DP187" s="23"/>
      <c r="DQ187" s="23"/>
      <c r="DR187" s="23"/>
      <c r="DS187" s="23"/>
      <c r="DT187" s="23"/>
      <c r="DU187" s="23"/>
      <c r="DV187" s="23"/>
      <c r="DW187" s="23"/>
      <c r="DX187" s="23"/>
      <c r="DY187" s="23"/>
      <c r="DZ187" s="23"/>
      <c r="EA187" s="23"/>
      <c r="EB187" s="23"/>
      <c r="EC187" s="23"/>
      <c r="ED187" s="23"/>
      <c r="EE187" s="23"/>
      <c r="EF187" s="23"/>
      <c r="EG187" s="23"/>
      <c r="EH187" s="23"/>
      <c r="EI187" s="23"/>
      <c r="EJ187" s="23"/>
      <c r="EK187" s="23"/>
      <c r="EL187" s="23"/>
      <c r="EM187" s="23"/>
      <c r="EN187" s="23"/>
      <c r="EO187" s="23"/>
      <c r="EP187" s="23"/>
      <c r="EQ187" s="23"/>
      <c r="ER187" s="23"/>
      <c r="ES187" s="23"/>
      <c r="ET187" s="23"/>
      <c r="EU187" s="23"/>
      <c r="EV187" s="23"/>
      <c r="EW187" s="23"/>
      <c r="EX187" s="23"/>
      <c r="EY187" s="23"/>
      <c r="EZ187" s="23"/>
      <c r="FA187" s="23"/>
      <c r="FB187" s="23"/>
      <c r="FC187" s="23"/>
      <c r="FD187" s="23"/>
      <c r="FE187" s="23"/>
      <c r="FF187" s="23"/>
      <c r="FG187" s="23"/>
      <c r="FH187" s="23"/>
      <c r="FI187" s="23"/>
      <c r="FJ187" s="23"/>
      <c r="FK187" s="23"/>
      <c r="FL187" s="23"/>
      <c r="FM187" s="23"/>
      <c r="FN187" s="23"/>
      <c r="FO187" s="23"/>
      <c r="FP187" s="23"/>
      <c r="FQ187" s="23"/>
      <c r="FR187" s="23"/>
      <c r="FS187" s="23"/>
      <c r="FT187" s="23"/>
      <c r="FU187" s="23"/>
      <c r="FV187" s="23"/>
      <c r="FW187" s="23"/>
      <c r="FX187" s="23"/>
      <c r="FY187" s="23"/>
      <c r="FZ187" s="23"/>
      <c r="GA187" s="23"/>
      <c r="GB187" s="23"/>
      <c r="GC187" s="23"/>
      <c r="GD187" s="23"/>
      <c r="GE187" s="23"/>
      <c r="GF187" s="23"/>
      <c r="GG187" s="23"/>
      <c r="GH187" s="23"/>
      <c r="GI187" s="23"/>
      <c r="GJ187" s="23"/>
      <c r="GK187" s="23"/>
      <c r="GL187" s="23"/>
      <c r="GM187" s="23"/>
      <c r="GN187" s="23"/>
      <c r="GO187" s="23"/>
      <c r="GP187" s="23"/>
      <c r="GQ187" s="23"/>
      <c r="GR187" s="23"/>
      <c r="GS187" s="23"/>
      <c r="GT187" s="23"/>
      <c r="GU187" s="23"/>
      <c r="GV187" s="23"/>
      <c r="GW187" s="23"/>
      <c r="GX187" s="23"/>
      <c r="GY187" s="23"/>
      <c r="GZ187" s="23"/>
      <c r="HA187" s="23"/>
      <c r="HB187" s="23"/>
      <c r="HC187" s="23"/>
      <c r="HD187" s="23"/>
      <c r="HE187" s="23"/>
      <c r="HF187" s="23"/>
      <c r="HG187" s="23"/>
      <c r="HH187" s="23"/>
      <c r="HI187" s="23"/>
      <c r="HJ187" s="23"/>
      <c r="HK187" s="23"/>
      <c r="HL187" s="23"/>
      <c r="HM187" s="23"/>
      <c r="HN187" s="23"/>
      <c r="HO187" s="23"/>
      <c r="HP187" s="23"/>
      <c r="HQ187" s="23"/>
      <c r="HR187" s="23"/>
      <c r="HS187" s="23"/>
      <c r="HT187" s="23"/>
      <c r="HU187" s="23"/>
      <c r="HV187" s="23"/>
      <c r="HW187" s="23"/>
      <c r="HX187" s="23"/>
      <c r="HY187" s="23"/>
      <c r="HZ187" s="23"/>
      <c r="IA187" s="23"/>
      <c r="IB187" s="23"/>
      <c r="IC187" s="23"/>
      <c r="ID187" s="23"/>
      <c r="IE187" s="23"/>
      <c r="IF187" s="23"/>
      <c r="IG187" s="23"/>
      <c r="IH187" s="23"/>
      <c r="II187" s="23"/>
      <c r="IJ187" s="23"/>
      <c r="IK187" s="23"/>
      <c r="IL187" s="23"/>
      <c r="IM187" s="23"/>
      <c r="IN187" s="23"/>
      <c r="IO187" s="23"/>
      <c r="IP187" s="23"/>
      <c r="IQ187" s="23"/>
      <c r="IR187" s="23"/>
      <c r="IS187" s="23"/>
      <c r="IT187" s="23"/>
    </row>
    <row r="188" spans="1:254" customFormat="1" ht="33.75" x14ac:dyDescent="0.2">
      <c r="A188" s="101">
        <v>35</v>
      </c>
      <c r="B188" s="109" t="s">
        <v>465</v>
      </c>
      <c r="C188" s="102" t="s">
        <v>735</v>
      </c>
      <c r="D188" s="103" t="s">
        <v>466</v>
      </c>
      <c r="E188" s="104">
        <v>3.7850000000000001</v>
      </c>
      <c r="F188" s="243"/>
      <c r="G188" s="108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  <c r="CE188" s="23"/>
      <c r="CF188" s="23"/>
      <c r="CG188" s="23"/>
      <c r="CH188" s="23"/>
      <c r="CI188" s="23"/>
      <c r="CJ188" s="23"/>
      <c r="CK188" s="23"/>
      <c r="CL188" s="23"/>
      <c r="CM188" s="23"/>
      <c r="CN188" s="23"/>
      <c r="CO188" s="23"/>
      <c r="CP188" s="23"/>
      <c r="CQ188" s="23"/>
      <c r="CR188" s="23"/>
      <c r="CS188" s="23"/>
      <c r="CT188" s="23"/>
      <c r="CU188" s="23"/>
      <c r="CV188" s="23"/>
      <c r="CW188" s="23"/>
      <c r="CX188" s="23"/>
      <c r="CY188" s="23"/>
      <c r="CZ188" s="23"/>
      <c r="DA188" s="23"/>
      <c r="DB188" s="23"/>
      <c r="DC188" s="23"/>
      <c r="DD188" s="23"/>
      <c r="DE188" s="23"/>
      <c r="DF188" s="23"/>
      <c r="DG188" s="23"/>
      <c r="DH188" s="23"/>
      <c r="DI188" s="23"/>
      <c r="DJ188" s="23"/>
      <c r="DK188" s="23"/>
      <c r="DL188" s="23"/>
      <c r="DM188" s="23"/>
      <c r="DN188" s="23"/>
      <c r="DO188" s="23"/>
      <c r="DP188" s="23"/>
      <c r="DQ188" s="23"/>
      <c r="DR188" s="23"/>
      <c r="DS188" s="23"/>
      <c r="DT188" s="23"/>
      <c r="DU188" s="23"/>
      <c r="DV188" s="23"/>
      <c r="DW188" s="23"/>
      <c r="DX188" s="23"/>
      <c r="DY188" s="23"/>
      <c r="DZ188" s="23"/>
      <c r="EA188" s="23"/>
      <c r="EB188" s="23"/>
      <c r="EC188" s="23"/>
      <c r="ED188" s="23"/>
      <c r="EE188" s="23"/>
      <c r="EF188" s="23"/>
      <c r="EG188" s="23"/>
      <c r="EH188" s="23"/>
      <c r="EI188" s="23"/>
      <c r="EJ188" s="23"/>
      <c r="EK188" s="23"/>
      <c r="EL188" s="23"/>
      <c r="EM188" s="23"/>
      <c r="EN188" s="23"/>
      <c r="EO188" s="23"/>
      <c r="EP188" s="23"/>
      <c r="EQ188" s="23"/>
      <c r="ER188" s="23"/>
      <c r="ES188" s="23"/>
      <c r="ET188" s="23"/>
      <c r="EU188" s="23"/>
      <c r="EV188" s="23"/>
      <c r="EW188" s="23"/>
      <c r="EX188" s="23"/>
      <c r="EY188" s="23"/>
      <c r="EZ188" s="23"/>
      <c r="FA188" s="23"/>
      <c r="FB188" s="23"/>
      <c r="FC188" s="23"/>
      <c r="FD188" s="23"/>
      <c r="FE188" s="23"/>
      <c r="FF188" s="23"/>
      <c r="FG188" s="23"/>
      <c r="FH188" s="23"/>
      <c r="FI188" s="23"/>
      <c r="FJ188" s="23"/>
      <c r="FK188" s="23"/>
      <c r="FL188" s="23"/>
      <c r="FM188" s="23"/>
      <c r="FN188" s="23"/>
      <c r="FO188" s="23"/>
      <c r="FP188" s="23"/>
      <c r="FQ188" s="23"/>
      <c r="FR188" s="23"/>
      <c r="FS188" s="23"/>
      <c r="FT188" s="23"/>
      <c r="FU188" s="23"/>
      <c r="FV188" s="23"/>
      <c r="FW188" s="23"/>
      <c r="FX188" s="23"/>
      <c r="FY188" s="23"/>
      <c r="FZ188" s="23"/>
      <c r="GA188" s="23"/>
      <c r="GB188" s="23"/>
      <c r="GC188" s="23"/>
      <c r="GD188" s="23"/>
      <c r="GE188" s="23"/>
      <c r="GF188" s="23"/>
      <c r="GG188" s="23"/>
      <c r="GH188" s="23"/>
      <c r="GI188" s="23"/>
      <c r="GJ188" s="23"/>
      <c r="GK188" s="23"/>
      <c r="GL188" s="23"/>
      <c r="GM188" s="23"/>
      <c r="GN188" s="23"/>
      <c r="GO188" s="23"/>
      <c r="GP188" s="23"/>
      <c r="GQ188" s="23"/>
      <c r="GR188" s="23"/>
      <c r="GS188" s="23"/>
      <c r="GT188" s="23"/>
      <c r="GU188" s="23"/>
      <c r="GV188" s="23"/>
      <c r="GW188" s="23"/>
      <c r="GX188" s="23"/>
      <c r="GY188" s="23"/>
      <c r="GZ188" s="23"/>
      <c r="HA188" s="23"/>
      <c r="HB188" s="23"/>
      <c r="HC188" s="23"/>
      <c r="HD188" s="23"/>
      <c r="HE188" s="23"/>
      <c r="HF188" s="23"/>
      <c r="HG188" s="23"/>
      <c r="HH188" s="23"/>
      <c r="HI188" s="23"/>
      <c r="HJ188" s="23"/>
      <c r="HK188" s="23"/>
      <c r="HL188" s="23"/>
      <c r="HM188" s="23"/>
      <c r="HN188" s="23"/>
      <c r="HO188" s="23"/>
      <c r="HP188" s="23"/>
      <c r="HQ188" s="23"/>
      <c r="HR188" s="23"/>
      <c r="HS188" s="23"/>
      <c r="HT188" s="23"/>
      <c r="HU188" s="23"/>
      <c r="HV188" s="23"/>
      <c r="HW188" s="23"/>
      <c r="HX188" s="23"/>
      <c r="HY188" s="23"/>
      <c r="HZ188" s="23"/>
      <c r="IA188" s="23"/>
      <c r="IB188" s="23"/>
      <c r="IC188" s="23"/>
      <c r="ID188" s="23"/>
      <c r="IE188" s="23"/>
      <c r="IF188" s="23"/>
      <c r="IG188" s="23"/>
      <c r="IH188" s="23"/>
      <c r="II188" s="23"/>
      <c r="IJ188" s="23"/>
      <c r="IK188" s="23"/>
      <c r="IL188" s="23"/>
      <c r="IM188" s="23"/>
      <c r="IN188" s="23"/>
      <c r="IO188" s="23"/>
      <c r="IP188" s="23"/>
      <c r="IQ188" s="23"/>
      <c r="IR188" s="23"/>
      <c r="IS188" s="23"/>
      <c r="IT188" s="23"/>
    </row>
    <row r="189" spans="1:254" customFormat="1" ht="24" x14ac:dyDescent="0.2">
      <c r="A189" s="266" t="s">
        <v>734</v>
      </c>
      <c r="B189" s="265" t="s">
        <v>731</v>
      </c>
      <c r="C189" s="264" t="s">
        <v>730</v>
      </c>
      <c r="D189" s="263" t="s">
        <v>194</v>
      </c>
      <c r="E189" s="262">
        <v>65.858999999999995</v>
      </c>
      <c r="F189" s="261" t="s">
        <v>875</v>
      </c>
      <c r="G189" s="260" t="s">
        <v>876</v>
      </c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>
        <f>[1]Source!P401</f>
        <v>122596</v>
      </c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3"/>
      <c r="CL189" s="23"/>
      <c r="CM189" s="23"/>
      <c r="CN189" s="23"/>
      <c r="CO189" s="23"/>
      <c r="CP189" s="23"/>
      <c r="CQ189" s="23"/>
      <c r="CR189" s="23"/>
      <c r="CS189" s="23"/>
      <c r="CT189" s="23"/>
      <c r="CU189" s="23"/>
      <c r="CV189" s="23"/>
      <c r="CW189" s="23"/>
      <c r="CX189" s="23"/>
      <c r="CY189" s="23"/>
      <c r="CZ189" s="23"/>
      <c r="DA189" s="23"/>
      <c r="DB189" s="23"/>
      <c r="DC189" s="23"/>
      <c r="DD189" s="23"/>
      <c r="DE189" s="23"/>
      <c r="DF189" s="23"/>
      <c r="DG189" s="23"/>
      <c r="DH189" s="23">
        <f>IF(E188&gt;0,ROUND([1]Source!P401/E188,2),0)</f>
        <v>32389.96</v>
      </c>
      <c r="DI189" s="23"/>
      <c r="DJ189" s="23"/>
      <c r="DK189" s="252" t="str">
        <f>F189</f>
        <v>Материал</v>
      </c>
      <c r="DL189" s="23">
        <f>[1]Source!P401</f>
        <v>122596</v>
      </c>
      <c r="DM189" s="23"/>
      <c r="DN189" s="23"/>
      <c r="DO189" s="23"/>
      <c r="DP189" s="23"/>
      <c r="DQ189" s="23"/>
      <c r="DR189" s="23"/>
      <c r="DS189" s="23"/>
      <c r="DT189" s="23"/>
      <c r="DU189" s="23"/>
      <c r="DV189" s="23"/>
      <c r="DW189" s="23"/>
      <c r="DX189" s="23"/>
      <c r="DY189" s="23"/>
      <c r="DZ189" s="23"/>
      <c r="EA189" s="23"/>
      <c r="EB189" s="23"/>
      <c r="EC189" s="23"/>
      <c r="ED189" s="23"/>
      <c r="EE189" s="23"/>
      <c r="EF189" s="23"/>
      <c r="EG189" s="23"/>
      <c r="EH189" s="23"/>
      <c r="EI189" s="23"/>
      <c r="EJ189" s="23"/>
      <c r="EK189" s="23"/>
      <c r="EL189" s="23"/>
      <c r="EM189" s="23"/>
      <c r="EN189" s="23"/>
      <c r="EO189" s="23"/>
      <c r="EP189" s="23"/>
      <c r="EQ189" s="23"/>
      <c r="ER189" s="23"/>
      <c r="ES189" s="23"/>
      <c r="ET189" s="23"/>
      <c r="EU189" s="23"/>
      <c r="EV189" s="23"/>
      <c r="EW189" s="23"/>
      <c r="EX189" s="23"/>
      <c r="EY189" s="23"/>
      <c r="EZ189" s="23"/>
      <c r="FA189" s="23"/>
      <c r="FB189" s="23"/>
      <c r="FC189" s="23"/>
      <c r="FD189" s="23"/>
      <c r="FE189" s="23"/>
      <c r="FF189" s="23"/>
      <c r="FG189" s="23"/>
      <c r="FH189" s="23"/>
      <c r="FI189" s="23"/>
      <c r="FJ189" s="23"/>
      <c r="FK189" s="23"/>
      <c r="FL189" s="23"/>
      <c r="FM189" s="23"/>
      <c r="FN189" s="23"/>
      <c r="FO189" s="23"/>
      <c r="FP189" s="23"/>
      <c r="FQ189" s="23"/>
      <c r="FR189" s="23"/>
      <c r="FS189" s="23"/>
      <c r="FT189" s="23"/>
      <c r="FU189" s="23"/>
      <c r="FV189" s="23"/>
      <c r="FW189" s="23"/>
      <c r="FX189" s="23"/>
      <c r="FY189" s="23"/>
      <c r="FZ189" s="23"/>
      <c r="GA189" s="23"/>
      <c r="GB189" s="23"/>
      <c r="GC189" s="23"/>
      <c r="GD189" s="23"/>
      <c r="GE189" s="23"/>
      <c r="GF189" s="23"/>
      <c r="GG189" s="23"/>
      <c r="GH189" s="23"/>
      <c r="GI189" s="23"/>
      <c r="GJ189" s="23"/>
      <c r="GK189" s="23"/>
      <c r="GL189" s="23"/>
      <c r="GM189" s="23"/>
      <c r="GN189" s="23"/>
      <c r="GO189" s="23"/>
      <c r="GP189" s="23"/>
      <c r="GQ189" s="23"/>
      <c r="GR189" s="23"/>
      <c r="GS189" s="23"/>
      <c r="GT189" s="23"/>
      <c r="GU189" s="23"/>
      <c r="GV189" s="23"/>
      <c r="GW189" s="23"/>
      <c r="GX189" s="23"/>
      <c r="GY189" s="23"/>
      <c r="GZ189" s="23"/>
      <c r="HA189" s="23"/>
      <c r="HB189" s="23"/>
      <c r="HC189" s="23"/>
      <c r="HD189" s="23"/>
      <c r="HE189" s="23"/>
      <c r="HF189" s="23"/>
      <c r="HG189" s="23"/>
      <c r="HH189" s="23"/>
      <c r="HI189" s="23"/>
      <c r="HJ189" s="23"/>
      <c r="HK189" s="23"/>
      <c r="HL189" s="23"/>
      <c r="HM189" s="23"/>
      <c r="HN189" s="23"/>
      <c r="HO189" s="23"/>
      <c r="HP189" s="23"/>
      <c r="HQ189" s="23"/>
      <c r="HR189" s="23"/>
      <c r="HS189" s="23"/>
      <c r="HT189" s="23"/>
      <c r="HU189" s="23"/>
      <c r="HV189" s="23"/>
      <c r="HW189" s="23"/>
      <c r="HX189" s="23"/>
      <c r="HY189" s="23"/>
      <c r="HZ189" s="23"/>
      <c r="IA189" s="23"/>
      <c r="IB189" s="23"/>
      <c r="IC189" s="23"/>
      <c r="ID189" s="23"/>
      <c r="IE189" s="23"/>
      <c r="IF189" s="23"/>
      <c r="IG189" s="23"/>
      <c r="IH189" s="23"/>
      <c r="II189" s="23"/>
      <c r="IJ189" s="23"/>
      <c r="IK189" s="23"/>
      <c r="IL189" s="23"/>
      <c r="IM189" s="23"/>
      <c r="IN189" s="23"/>
      <c r="IO189" s="23"/>
      <c r="IP189" s="23"/>
      <c r="IQ189" s="23"/>
      <c r="IR189" s="23"/>
      <c r="IS189" s="23"/>
      <c r="IT189" s="23"/>
    </row>
    <row r="190" spans="1:254" customFormat="1" ht="12.75" x14ac:dyDescent="0.2">
      <c r="A190" s="259" t="s">
        <v>733</v>
      </c>
      <c r="B190" s="258" t="s">
        <v>434</v>
      </c>
      <c r="C190" s="257" t="s">
        <v>435</v>
      </c>
      <c r="D190" s="256" t="s">
        <v>194</v>
      </c>
      <c r="E190" s="255">
        <v>7.57</v>
      </c>
      <c r="F190" s="254" t="s">
        <v>875</v>
      </c>
      <c r="G190" s="253" t="s">
        <v>1008</v>
      </c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>
        <f>[1]Source!P403</f>
        <v>159</v>
      </c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  <c r="CP190" s="23"/>
      <c r="CQ190" s="23"/>
      <c r="CR190" s="23"/>
      <c r="CS190" s="23"/>
      <c r="CT190" s="23"/>
      <c r="CU190" s="23"/>
      <c r="CV190" s="23"/>
      <c r="CW190" s="23"/>
      <c r="CX190" s="23"/>
      <c r="CY190" s="23"/>
      <c r="CZ190" s="23"/>
      <c r="DA190" s="23"/>
      <c r="DB190" s="23"/>
      <c r="DC190" s="23"/>
      <c r="DD190" s="23"/>
      <c r="DE190" s="23"/>
      <c r="DF190" s="23"/>
      <c r="DG190" s="23"/>
      <c r="DH190" s="23">
        <f>IF(E188&gt;0,ROUND([1]Source!P403/E188,2),0)</f>
        <v>42.01</v>
      </c>
      <c r="DI190" s="23"/>
      <c r="DJ190" s="23"/>
      <c r="DK190" s="252" t="str">
        <f>F190</f>
        <v>Материал</v>
      </c>
      <c r="DL190" s="23">
        <f>[1]Source!P403</f>
        <v>159</v>
      </c>
      <c r="DM190" s="23"/>
      <c r="DN190" s="23"/>
      <c r="DO190" s="23"/>
      <c r="DP190" s="23"/>
      <c r="DQ190" s="23"/>
      <c r="DR190" s="23"/>
      <c r="DS190" s="23"/>
      <c r="DT190" s="23"/>
      <c r="DU190" s="23"/>
      <c r="DV190" s="23"/>
      <c r="DW190" s="23"/>
      <c r="DX190" s="23"/>
      <c r="DY190" s="23"/>
      <c r="DZ190" s="23"/>
      <c r="EA190" s="23"/>
      <c r="EB190" s="23"/>
      <c r="EC190" s="23"/>
      <c r="ED190" s="23"/>
      <c r="EE190" s="23"/>
      <c r="EF190" s="23"/>
      <c r="EG190" s="23"/>
      <c r="EH190" s="23"/>
      <c r="EI190" s="23"/>
      <c r="EJ190" s="23"/>
      <c r="EK190" s="23"/>
      <c r="EL190" s="23"/>
      <c r="EM190" s="23"/>
      <c r="EN190" s="23"/>
      <c r="EO190" s="23"/>
      <c r="EP190" s="23"/>
      <c r="EQ190" s="23"/>
      <c r="ER190" s="23"/>
      <c r="ES190" s="23"/>
      <c r="ET190" s="23"/>
      <c r="EU190" s="23"/>
      <c r="EV190" s="23"/>
      <c r="EW190" s="23"/>
      <c r="EX190" s="23"/>
      <c r="EY190" s="23"/>
      <c r="EZ190" s="23"/>
      <c r="FA190" s="23"/>
      <c r="FB190" s="23"/>
      <c r="FC190" s="23"/>
      <c r="FD190" s="23"/>
      <c r="FE190" s="23"/>
      <c r="FF190" s="23"/>
      <c r="FG190" s="23"/>
      <c r="FH190" s="23"/>
      <c r="FI190" s="23"/>
      <c r="FJ190" s="23"/>
      <c r="FK190" s="23"/>
      <c r="FL190" s="23"/>
      <c r="FM190" s="23"/>
      <c r="FN190" s="23"/>
      <c r="FO190" s="23"/>
      <c r="FP190" s="23"/>
      <c r="FQ190" s="23"/>
      <c r="FR190" s="23"/>
      <c r="FS190" s="23"/>
      <c r="FT190" s="23"/>
      <c r="FU190" s="23"/>
      <c r="FV190" s="23"/>
      <c r="FW190" s="23"/>
      <c r="FX190" s="23"/>
      <c r="FY190" s="23"/>
      <c r="FZ190" s="23"/>
      <c r="GA190" s="23"/>
      <c r="GB190" s="23"/>
      <c r="GC190" s="23"/>
      <c r="GD190" s="23"/>
      <c r="GE190" s="23"/>
      <c r="GF190" s="23"/>
      <c r="GG190" s="23"/>
      <c r="GH190" s="23"/>
      <c r="GI190" s="23"/>
      <c r="GJ190" s="23"/>
      <c r="GK190" s="23"/>
      <c r="GL190" s="23"/>
      <c r="GM190" s="23"/>
      <c r="GN190" s="23"/>
      <c r="GO190" s="23"/>
      <c r="GP190" s="23"/>
      <c r="GQ190" s="23"/>
      <c r="GR190" s="23"/>
      <c r="GS190" s="23"/>
      <c r="GT190" s="23"/>
      <c r="GU190" s="23"/>
      <c r="GV190" s="23"/>
      <c r="GW190" s="23"/>
      <c r="GX190" s="23"/>
      <c r="GY190" s="23"/>
      <c r="GZ190" s="23"/>
      <c r="HA190" s="23"/>
      <c r="HB190" s="23"/>
      <c r="HC190" s="23"/>
      <c r="HD190" s="23"/>
      <c r="HE190" s="23"/>
      <c r="HF190" s="23"/>
      <c r="HG190" s="23"/>
      <c r="HH190" s="23"/>
      <c r="HI190" s="23"/>
      <c r="HJ190" s="23"/>
      <c r="HK190" s="23"/>
      <c r="HL190" s="23"/>
      <c r="HM190" s="23"/>
      <c r="HN190" s="23"/>
      <c r="HO190" s="23"/>
      <c r="HP190" s="23"/>
      <c r="HQ190" s="23"/>
      <c r="HR190" s="23"/>
      <c r="HS190" s="23"/>
      <c r="HT190" s="23"/>
      <c r="HU190" s="23"/>
      <c r="HV190" s="23"/>
      <c r="HW190" s="23"/>
      <c r="HX190" s="23"/>
      <c r="HY190" s="23"/>
      <c r="HZ190" s="23"/>
      <c r="IA190" s="23"/>
      <c r="IB190" s="23"/>
      <c r="IC190" s="23"/>
      <c r="ID190" s="23"/>
      <c r="IE190" s="23"/>
      <c r="IF190" s="23"/>
      <c r="IG190" s="23"/>
      <c r="IH190" s="23"/>
      <c r="II190" s="23"/>
      <c r="IJ190" s="23"/>
      <c r="IK190" s="23"/>
      <c r="IL190" s="23"/>
      <c r="IM190" s="23"/>
      <c r="IN190" s="23"/>
      <c r="IO190" s="23"/>
      <c r="IP190" s="23"/>
      <c r="IQ190" s="23"/>
      <c r="IR190" s="23"/>
      <c r="IS190" s="23"/>
      <c r="IT190" s="23"/>
    </row>
    <row r="191" spans="1:254" customFormat="1" ht="33.75" x14ac:dyDescent="0.2">
      <c r="A191" s="101">
        <v>36</v>
      </c>
      <c r="B191" s="109" t="s">
        <v>467</v>
      </c>
      <c r="C191" s="102" t="s">
        <v>468</v>
      </c>
      <c r="D191" s="103" t="s">
        <v>466</v>
      </c>
      <c r="E191" s="104">
        <v>-3.7850000000000001</v>
      </c>
      <c r="F191" s="243"/>
      <c r="G191" s="108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  <c r="CE191" s="23"/>
      <c r="CF191" s="23"/>
      <c r="CG191" s="23"/>
      <c r="CH191" s="23"/>
      <c r="CI191" s="23"/>
      <c r="CJ191" s="23"/>
      <c r="CK191" s="23"/>
      <c r="CL191" s="23"/>
      <c r="CM191" s="23"/>
      <c r="CN191" s="23"/>
      <c r="CO191" s="23"/>
      <c r="CP191" s="23"/>
      <c r="CQ191" s="23"/>
      <c r="CR191" s="23"/>
      <c r="CS191" s="23"/>
      <c r="CT191" s="23"/>
      <c r="CU191" s="23"/>
      <c r="CV191" s="23"/>
      <c r="CW191" s="23"/>
      <c r="CX191" s="23"/>
      <c r="CY191" s="23"/>
      <c r="CZ191" s="23"/>
      <c r="DA191" s="23"/>
      <c r="DB191" s="23"/>
      <c r="DC191" s="23"/>
      <c r="DD191" s="23"/>
      <c r="DE191" s="23"/>
      <c r="DF191" s="23"/>
      <c r="DG191" s="23"/>
      <c r="DH191" s="23"/>
      <c r="DI191" s="23"/>
      <c r="DJ191" s="23"/>
      <c r="DK191" s="23"/>
      <c r="DL191" s="23"/>
      <c r="DM191" s="23"/>
      <c r="DN191" s="23"/>
      <c r="DO191" s="23"/>
      <c r="DP191" s="23"/>
      <c r="DQ191" s="23"/>
      <c r="DR191" s="23"/>
      <c r="DS191" s="23"/>
      <c r="DT191" s="23"/>
      <c r="DU191" s="23"/>
      <c r="DV191" s="23"/>
      <c r="DW191" s="23"/>
      <c r="DX191" s="23"/>
      <c r="DY191" s="23"/>
      <c r="DZ191" s="23"/>
      <c r="EA191" s="23"/>
      <c r="EB191" s="23"/>
      <c r="EC191" s="23"/>
      <c r="ED191" s="23"/>
      <c r="EE191" s="23"/>
      <c r="EF191" s="23"/>
      <c r="EG191" s="23"/>
      <c r="EH191" s="23"/>
      <c r="EI191" s="23"/>
      <c r="EJ191" s="23"/>
      <c r="EK191" s="23"/>
      <c r="EL191" s="23"/>
      <c r="EM191" s="23"/>
      <c r="EN191" s="23"/>
      <c r="EO191" s="23"/>
      <c r="EP191" s="23"/>
      <c r="EQ191" s="23"/>
      <c r="ER191" s="23"/>
      <c r="ES191" s="23"/>
      <c r="ET191" s="23"/>
      <c r="EU191" s="23"/>
      <c r="EV191" s="23"/>
      <c r="EW191" s="23"/>
      <c r="EX191" s="23"/>
      <c r="EY191" s="23"/>
      <c r="EZ191" s="23"/>
      <c r="FA191" s="23"/>
      <c r="FB191" s="23"/>
      <c r="FC191" s="23"/>
      <c r="FD191" s="23"/>
      <c r="FE191" s="23"/>
      <c r="FF191" s="23"/>
      <c r="FG191" s="23"/>
      <c r="FH191" s="23"/>
      <c r="FI191" s="23"/>
      <c r="FJ191" s="23"/>
      <c r="FK191" s="23"/>
      <c r="FL191" s="23"/>
      <c r="FM191" s="23"/>
      <c r="FN191" s="23"/>
      <c r="FO191" s="23"/>
      <c r="FP191" s="23"/>
      <c r="FQ191" s="23"/>
      <c r="FR191" s="23"/>
      <c r="FS191" s="23"/>
      <c r="FT191" s="23"/>
      <c r="FU191" s="23"/>
      <c r="FV191" s="23"/>
      <c r="FW191" s="23"/>
      <c r="FX191" s="23"/>
      <c r="FY191" s="23"/>
      <c r="FZ191" s="23"/>
      <c r="GA191" s="23"/>
      <c r="GB191" s="23"/>
      <c r="GC191" s="23"/>
      <c r="GD191" s="23"/>
      <c r="GE191" s="23"/>
      <c r="GF191" s="23"/>
      <c r="GG191" s="23"/>
      <c r="GH191" s="23"/>
      <c r="GI191" s="23"/>
      <c r="GJ191" s="23"/>
      <c r="GK191" s="23"/>
      <c r="GL191" s="23"/>
      <c r="GM191" s="23"/>
      <c r="GN191" s="23"/>
      <c r="GO191" s="23"/>
      <c r="GP191" s="23"/>
      <c r="GQ191" s="23"/>
      <c r="GR191" s="23"/>
      <c r="GS191" s="23"/>
      <c r="GT191" s="23"/>
      <c r="GU191" s="23"/>
      <c r="GV191" s="23"/>
      <c r="GW191" s="23"/>
      <c r="GX191" s="23"/>
      <c r="GY191" s="23"/>
      <c r="GZ191" s="23"/>
      <c r="HA191" s="23"/>
      <c r="HB191" s="23"/>
      <c r="HC191" s="23"/>
      <c r="HD191" s="23"/>
      <c r="HE191" s="23"/>
      <c r="HF191" s="23"/>
      <c r="HG191" s="23"/>
      <c r="HH191" s="23"/>
      <c r="HI191" s="23"/>
      <c r="HJ191" s="23"/>
      <c r="HK191" s="23"/>
      <c r="HL191" s="23"/>
      <c r="HM191" s="23"/>
      <c r="HN191" s="23"/>
      <c r="HO191" s="23"/>
      <c r="HP191" s="23"/>
      <c r="HQ191" s="23"/>
      <c r="HR191" s="23"/>
      <c r="HS191" s="23"/>
      <c r="HT191" s="23"/>
      <c r="HU191" s="23"/>
      <c r="HV191" s="23"/>
      <c r="HW191" s="23"/>
      <c r="HX191" s="23"/>
      <c r="HY191" s="23"/>
      <c r="HZ191" s="23"/>
      <c r="IA191" s="23"/>
      <c r="IB191" s="23"/>
      <c r="IC191" s="23"/>
      <c r="ID191" s="23"/>
      <c r="IE191" s="23"/>
      <c r="IF191" s="23"/>
      <c r="IG191" s="23"/>
      <c r="IH191" s="23"/>
      <c r="II191" s="23"/>
      <c r="IJ191" s="23"/>
      <c r="IK191" s="23"/>
      <c r="IL191" s="23"/>
      <c r="IM191" s="23"/>
      <c r="IN191" s="23"/>
      <c r="IO191" s="23"/>
      <c r="IP191" s="23"/>
      <c r="IQ191" s="23"/>
      <c r="IR191" s="23"/>
      <c r="IS191" s="23"/>
      <c r="IT191" s="23"/>
    </row>
    <row r="192" spans="1:254" customFormat="1" ht="24" x14ac:dyDescent="0.2">
      <c r="A192" s="259" t="s">
        <v>732</v>
      </c>
      <c r="B192" s="258" t="s">
        <v>731</v>
      </c>
      <c r="C192" s="257" t="s">
        <v>730</v>
      </c>
      <c r="D192" s="256" t="s">
        <v>194</v>
      </c>
      <c r="E192" s="255">
        <v>-11.355</v>
      </c>
      <c r="F192" s="254" t="s">
        <v>875</v>
      </c>
      <c r="G192" s="260" t="s">
        <v>876</v>
      </c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>
        <f>[1]Source!P407</f>
        <v>-21137</v>
      </c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  <c r="CP192" s="23"/>
      <c r="CQ192" s="23"/>
      <c r="CR192" s="23"/>
      <c r="CS192" s="23"/>
      <c r="CT192" s="23"/>
      <c r="CU192" s="23"/>
      <c r="CV192" s="23"/>
      <c r="CW192" s="23"/>
      <c r="CX192" s="23"/>
      <c r="CY192" s="23"/>
      <c r="CZ192" s="23"/>
      <c r="DA192" s="23"/>
      <c r="DB192" s="23"/>
      <c r="DC192" s="23"/>
      <c r="DD192" s="23"/>
      <c r="DE192" s="23"/>
      <c r="DF192" s="23"/>
      <c r="DG192" s="23"/>
      <c r="DH192" s="23">
        <f>IF(E191&gt;0,ROUND([1]Source!P407/E191,2),0)</f>
        <v>0</v>
      </c>
      <c r="DI192" s="23"/>
      <c r="DJ192" s="23"/>
      <c r="DK192" s="252" t="str">
        <f>F192</f>
        <v>Материал</v>
      </c>
      <c r="DL192" s="23">
        <f>[1]Source!P407</f>
        <v>-21137</v>
      </c>
      <c r="DM192" s="23"/>
      <c r="DN192" s="23"/>
      <c r="DO192" s="23"/>
      <c r="DP192" s="23"/>
      <c r="DQ192" s="23"/>
      <c r="DR192" s="23"/>
      <c r="DS192" s="23"/>
      <c r="DT192" s="23"/>
      <c r="DU192" s="23"/>
      <c r="DV192" s="23"/>
      <c r="DW192" s="23"/>
      <c r="DX192" s="23"/>
      <c r="DY192" s="23"/>
      <c r="DZ192" s="23"/>
      <c r="EA192" s="23"/>
      <c r="EB192" s="23"/>
      <c r="EC192" s="23"/>
      <c r="ED192" s="23"/>
      <c r="EE192" s="23"/>
      <c r="EF192" s="23"/>
      <c r="EG192" s="23"/>
      <c r="EH192" s="23"/>
      <c r="EI192" s="23"/>
      <c r="EJ192" s="23"/>
      <c r="EK192" s="23"/>
      <c r="EL192" s="23"/>
      <c r="EM192" s="23"/>
      <c r="EN192" s="23"/>
      <c r="EO192" s="23"/>
      <c r="EP192" s="23"/>
      <c r="EQ192" s="23"/>
      <c r="ER192" s="23"/>
      <c r="ES192" s="23"/>
      <c r="ET192" s="23"/>
      <c r="EU192" s="23"/>
      <c r="EV192" s="23"/>
      <c r="EW192" s="23"/>
      <c r="EX192" s="23"/>
      <c r="EY192" s="23"/>
      <c r="EZ192" s="23"/>
      <c r="FA192" s="23"/>
      <c r="FB192" s="23"/>
      <c r="FC192" s="23"/>
      <c r="FD192" s="23"/>
      <c r="FE192" s="23"/>
      <c r="FF192" s="23"/>
      <c r="FG192" s="23"/>
      <c r="FH192" s="23"/>
      <c r="FI192" s="23"/>
      <c r="FJ192" s="23"/>
      <c r="FK192" s="23"/>
      <c r="FL192" s="23"/>
      <c r="FM192" s="23"/>
      <c r="FN192" s="23"/>
      <c r="FO192" s="23"/>
      <c r="FP192" s="23"/>
      <c r="FQ192" s="23"/>
      <c r="FR192" s="23"/>
      <c r="FS192" s="23"/>
      <c r="FT192" s="23"/>
      <c r="FU192" s="23"/>
      <c r="FV192" s="23"/>
      <c r="FW192" s="23"/>
      <c r="FX192" s="23"/>
      <c r="FY192" s="23"/>
      <c r="FZ192" s="23"/>
      <c r="GA192" s="23"/>
      <c r="GB192" s="23"/>
      <c r="GC192" s="23"/>
      <c r="GD192" s="23"/>
      <c r="GE192" s="23"/>
      <c r="GF192" s="23"/>
      <c r="GG192" s="23"/>
      <c r="GH192" s="23"/>
      <c r="GI192" s="23"/>
      <c r="GJ192" s="23"/>
      <c r="GK192" s="23"/>
      <c r="GL192" s="23"/>
      <c r="GM192" s="23"/>
      <c r="GN192" s="23"/>
      <c r="GO192" s="23"/>
      <c r="GP192" s="23"/>
      <c r="GQ192" s="23"/>
      <c r="GR192" s="23"/>
      <c r="GS192" s="23"/>
      <c r="GT192" s="23"/>
      <c r="GU192" s="23"/>
      <c r="GV192" s="23"/>
      <c r="GW192" s="23"/>
      <c r="GX192" s="23"/>
      <c r="GY192" s="23"/>
      <c r="GZ192" s="23"/>
      <c r="HA192" s="23"/>
      <c r="HB192" s="23"/>
      <c r="HC192" s="23"/>
      <c r="HD192" s="23"/>
      <c r="HE192" s="23"/>
      <c r="HF192" s="23"/>
      <c r="HG192" s="23"/>
      <c r="HH192" s="23"/>
      <c r="HI192" s="23"/>
      <c r="HJ192" s="23"/>
      <c r="HK192" s="23"/>
      <c r="HL192" s="23"/>
      <c r="HM192" s="23"/>
      <c r="HN192" s="23"/>
      <c r="HO192" s="23"/>
      <c r="HP192" s="23"/>
      <c r="HQ192" s="23"/>
      <c r="HR192" s="23"/>
      <c r="HS192" s="23"/>
      <c r="HT192" s="23"/>
      <c r="HU192" s="23"/>
      <c r="HV192" s="23"/>
      <c r="HW192" s="23"/>
      <c r="HX192" s="23"/>
      <c r="HY192" s="23"/>
      <c r="HZ192" s="23"/>
      <c r="IA192" s="23"/>
      <c r="IB192" s="23"/>
      <c r="IC192" s="23"/>
      <c r="ID192" s="23"/>
      <c r="IE192" s="23"/>
      <c r="IF192" s="23"/>
      <c r="IG192" s="23"/>
      <c r="IH192" s="23"/>
      <c r="II192" s="23"/>
      <c r="IJ192" s="23"/>
      <c r="IK192" s="23"/>
      <c r="IL192" s="23"/>
      <c r="IM192" s="23"/>
      <c r="IN192" s="23"/>
      <c r="IO192" s="23"/>
      <c r="IP192" s="23"/>
      <c r="IQ192" s="23"/>
      <c r="IR192" s="23"/>
      <c r="IS192" s="23"/>
      <c r="IT192" s="23"/>
    </row>
    <row r="193" spans="1:254" customFormat="1" ht="33.75" x14ac:dyDescent="0.2">
      <c r="A193" s="101">
        <v>37</v>
      </c>
      <c r="B193" s="109" t="s">
        <v>465</v>
      </c>
      <c r="C193" s="102" t="s">
        <v>729</v>
      </c>
      <c r="D193" s="103" t="s">
        <v>466</v>
      </c>
      <c r="E193" s="104">
        <v>3.7850000000000001</v>
      </c>
      <c r="F193" s="243"/>
      <c r="G193" s="108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3"/>
      <c r="CL193" s="23"/>
      <c r="CM193" s="23"/>
      <c r="CN193" s="23"/>
      <c r="CO193" s="23"/>
      <c r="CP193" s="23"/>
      <c r="CQ193" s="23"/>
      <c r="CR193" s="23"/>
      <c r="CS193" s="23"/>
      <c r="CT193" s="23"/>
      <c r="CU193" s="23"/>
      <c r="CV193" s="23"/>
      <c r="CW193" s="23"/>
      <c r="CX193" s="23"/>
      <c r="CY193" s="23"/>
      <c r="CZ193" s="23"/>
      <c r="DA193" s="23"/>
      <c r="DB193" s="23"/>
      <c r="DC193" s="23"/>
      <c r="DD193" s="23"/>
      <c r="DE193" s="23"/>
      <c r="DF193" s="23"/>
      <c r="DG193" s="23"/>
      <c r="DH193" s="23"/>
      <c r="DI193" s="23"/>
      <c r="DJ193" s="23"/>
      <c r="DK193" s="23"/>
      <c r="DL193" s="23"/>
      <c r="DM193" s="23"/>
      <c r="DN193" s="23"/>
      <c r="DO193" s="23"/>
      <c r="DP193" s="23"/>
      <c r="DQ193" s="23"/>
      <c r="DR193" s="23"/>
      <c r="DS193" s="23"/>
      <c r="DT193" s="23"/>
      <c r="DU193" s="23"/>
      <c r="DV193" s="23"/>
      <c r="DW193" s="23"/>
      <c r="DX193" s="23"/>
      <c r="DY193" s="23"/>
      <c r="DZ193" s="23"/>
      <c r="EA193" s="23"/>
      <c r="EB193" s="23"/>
      <c r="EC193" s="23"/>
      <c r="ED193" s="23"/>
      <c r="EE193" s="23"/>
      <c r="EF193" s="23"/>
      <c r="EG193" s="23"/>
      <c r="EH193" s="23"/>
      <c r="EI193" s="23"/>
      <c r="EJ193" s="23"/>
      <c r="EK193" s="23"/>
      <c r="EL193" s="23"/>
      <c r="EM193" s="23"/>
      <c r="EN193" s="23"/>
      <c r="EO193" s="23"/>
      <c r="EP193" s="23"/>
      <c r="EQ193" s="23"/>
      <c r="ER193" s="23"/>
      <c r="ES193" s="23"/>
      <c r="ET193" s="23"/>
      <c r="EU193" s="23"/>
      <c r="EV193" s="23"/>
      <c r="EW193" s="23"/>
      <c r="EX193" s="23"/>
      <c r="EY193" s="23"/>
      <c r="EZ193" s="23"/>
      <c r="FA193" s="23"/>
      <c r="FB193" s="23"/>
      <c r="FC193" s="23"/>
      <c r="FD193" s="23"/>
      <c r="FE193" s="23"/>
      <c r="FF193" s="23"/>
      <c r="FG193" s="23"/>
      <c r="FH193" s="23"/>
      <c r="FI193" s="23"/>
      <c r="FJ193" s="23"/>
      <c r="FK193" s="23"/>
      <c r="FL193" s="23"/>
      <c r="FM193" s="23"/>
      <c r="FN193" s="23"/>
      <c r="FO193" s="23"/>
      <c r="FP193" s="23"/>
      <c r="FQ193" s="23"/>
      <c r="FR193" s="23"/>
      <c r="FS193" s="23"/>
      <c r="FT193" s="23"/>
      <c r="FU193" s="23"/>
      <c r="FV193" s="23"/>
      <c r="FW193" s="23"/>
      <c r="FX193" s="23"/>
      <c r="FY193" s="23"/>
      <c r="FZ193" s="23"/>
      <c r="GA193" s="23"/>
      <c r="GB193" s="23"/>
      <c r="GC193" s="23"/>
      <c r="GD193" s="23"/>
      <c r="GE193" s="23"/>
      <c r="GF193" s="23"/>
      <c r="GG193" s="23"/>
      <c r="GH193" s="23"/>
      <c r="GI193" s="23"/>
      <c r="GJ193" s="23"/>
      <c r="GK193" s="23"/>
      <c r="GL193" s="23"/>
      <c r="GM193" s="23"/>
      <c r="GN193" s="23"/>
      <c r="GO193" s="23"/>
      <c r="GP193" s="23"/>
      <c r="GQ193" s="23"/>
      <c r="GR193" s="23"/>
      <c r="GS193" s="23"/>
      <c r="GT193" s="23"/>
      <c r="GU193" s="23"/>
      <c r="GV193" s="23"/>
      <c r="GW193" s="23"/>
      <c r="GX193" s="23"/>
      <c r="GY193" s="23"/>
      <c r="GZ193" s="23"/>
      <c r="HA193" s="23"/>
      <c r="HB193" s="23"/>
      <c r="HC193" s="23"/>
      <c r="HD193" s="23"/>
      <c r="HE193" s="23"/>
      <c r="HF193" s="23"/>
      <c r="HG193" s="23"/>
      <c r="HH193" s="23"/>
      <c r="HI193" s="23"/>
      <c r="HJ193" s="23"/>
      <c r="HK193" s="23"/>
      <c r="HL193" s="23"/>
      <c r="HM193" s="23"/>
      <c r="HN193" s="23"/>
      <c r="HO193" s="23"/>
      <c r="HP193" s="23"/>
      <c r="HQ193" s="23"/>
      <c r="HR193" s="23"/>
      <c r="HS193" s="23"/>
      <c r="HT193" s="23"/>
      <c r="HU193" s="23"/>
      <c r="HV193" s="23"/>
      <c r="HW193" s="23"/>
      <c r="HX193" s="23"/>
      <c r="HY193" s="23"/>
      <c r="HZ193" s="23"/>
      <c r="IA193" s="23"/>
      <c r="IB193" s="23"/>
      <c r="IC193" s="23"/>
      <c r="ID193" s="23"/>
      <c r="IE193" s="23"/>
      <c r="IF193" s="23"/>
      <c r="IG193" s="23"/>
      <c r="IH193" s="23"/>
      <c r="II193" s="23"/>
      <c r="IJ193" s="23"/>
      <c r="IK193" s="23"/>
      <c r="IL193" s="23"/>
      <c r="IM193" s="23"/>
      <c r="IN193" s="23"/>
      <c r="IO193" s="23"/>
      <c r="IP193" s="23"/>
      <c r="IQ193" s="23"/>
      <c r="IR193" s="23"/>
      <c r="IS193" s="23"/>
      <c r="IT193" s="23"/>
    </row>
    <row r="194" spans="1:254" customFormat="1" ht="24" x14ac:dyDescent="0.2">
      <c r="A194" s="266" t="s">
        <v>728</v>
      </c>
      <c r="B194" s="265" t="s">
        <v>522</v>
      </c>
      <c r="C194" s="264" t="s">
        <v>654</v>
      </c>
      <c r="D194" s="263" t="s">
        <v>194</v>
      </c>
      <c r="E194" s="262">
        <v>65.858999999999995</v>
      </c>
      <c r="F194" s="261" t="s">
        <v>875</v>
      </c>
      <c r="G194" s="260" t="s">
        <v>876</v>
      </c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>
        <f>[1]Source!P411</f>
        <v>122596</v>
      </c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  <c r="CE194" s="23"/>
      <c r="CF194" s="23"/>
      <c r="CG194" s="23"/>
      <c r="CH194" s="23"/>
      <c r="CI194" s="23"/>
      <c r="CJ194" s="23"/>
      <c r="CK194" s="23"/>
      <c r="CL194" s="23"/>
      <c r="CM194" s="23"/>
      <c r="CN194" s="23"/>
      <c r="CO194" s="23"/>
      <c r="CP194" s="23"/>
      <c r="CQ194" s="23"/>
      <c r="CR194" s="23"/>
      <c r="CS194" s="23"/>
      <c r="CT194" s="23"/>
      <c r="CU194" s="23"/>
      <c r="CV194" s="23"/>
      <c r="CW194" s="23"/>
      <c r="CX194" s="23"/>
      <c r="CY194" s="23"/>
      <c r="CZ194" s="23"/>
      <c r="DA194" s="23"/>
      <c r="DB194" s="23"/>
      <c r="DC194" s="23"/>
      <c r="DD194" s="23"/>
      <c r="DE194" s="23"/>
      <c r="DF194" s="23"/>
      <c r="DG194" s="23"/>
      <c r="DH194" s="23">
        <f>IF(E193&gt;0,ROUND([1]Source!P411/E193,2),0)</f>
        <v>32389.96</v>
      </c>
      <c r="DI194" s="23"/>
      <c r="DJ194" s="23"/>
      <c r="DK194" s="252" t="str">
        <f>F194</f>
        <v>Материал</v>
      </c>
      <c r="DL194" s="23">
        <f>[1]Source!P411</f>
        <v>122596</v>
      </c>
      <c r="DM194" s="23"/>
      <c r="DN194" s="23"/>
      <c r="DO194" s="23"/>
      <c r="DP194" s="23"/>
      <c r="DQ194" s="23"/>
      <c r="DR194" s="23"/>
      <c r="DS194" s="23"/>
      <c r="DT194" s="23"/>
      <c r="DU194" s="23"/>
      <c r="DV194" s="23"/>
      <c r="DW194" s="23"/>
      <c r="DX194" s="23"/>
      <c r="DY194" s="23"/>
      <c r="DZ194" s="23"/>
      <c r="EA194" s="23"/>
      <c r="EB194" s="23"/>
      <c r="EC194" s="23"/>
      <c r="ED194" s="23"/>
      <c r="EE194" s="23"/>
      <c r="EF194" s="23"/>
      <c r="EG194" s="23"/>
      <c r="EH194" s="23"/>
      <c r="EI194" s="23"/>
      <c r="EJ194" s="23"/>
      <c r="EK194" s="23"/>
      <c r="EL194" s="23"/>
      <c r="EM194" s="23"/>
      <c r="EN194" s="23"/>
      <c r="EO194" s="23"/>
      <c r="EP194" s="23"/>
      <c r="EQ194" s="23"/>
      <c r="ER194" s="23"/>
      <c r="ES194" s="23"/>
      <c r="ET194" s="23"/>
      <c r="EU194" s="23"/>
      <c r="EV194" s="23"/>
      <c r="EW194" s="23"/>
      <c r="EX194" s="23"/>
      <c r="EY194" s="23"/>
      <c r="EZ194" s="23"/>
      <c r="FA194" s="23"/>
      <c r="FB194" s="23"/>
      <c r="FC194" s="23"/>
      <c r="FD194" s="23"/>
      <c r="FE194" s="23"/>
      <c r="FF194" s="23"/>
      <c r="FG194" s="23"/>
      <c r="FH194" s="23"/>
      <c r="FI194" s="23"/>
      <c r="FJ194" s="23"/>
      <c r="FK194" s="23"/>
      <c r="FL194" s="23"/>
      <c r="FM194" s="23"/>
      <c r="FN194" s="23"/>
      <c r="FO194" s="23"/>
      <c r="FP194" s="23"/>
      <c r="FQ194" s="23"/>
      <c r="FR194" s="23"/>
      <c r="FS194" s="23"/>
      <c r="FT194" s="23"/>
      <c r="FU194" s="23"/>
      <c r="FV194" s="23"/>
      <c r="FW194" s="23"/>
      <c r="FX194" s="23"/>
      <c r="FY194" s="23"/>
      <c r="FZ194" s="23"/>
      <c r="GA194" s="23"/>
      <c r="GB194" s="23"/>
      <c r="GC194" s="23"/>
      <c r="GD194" s="23"/>
      <c r="GE194" s="23"/>
      <c r="GF194" s="23"/>
      <c r="GG194" s="23"/>
      <c r="GH194" s="23"/>
      <c r="GI194" s="23"/>
      <c r="GJ194" s="23"/>
      <c r="GK194" s="23"/>
      <c r="GL194" s="23"/>
      <c r="GM194" s="23"/>
      <c r="GN194" s="23"/>
      <c r="GO194" s="23"/>
      <c r="GP194" s="23"/>
      <c r="GQ194" s="23"/>
      <c r="GR194" s="23"/>
      <c r="GS194" s="23"/>
      <c r="GT194" s="23"/>
      <c r="GU194" s="23"/>
      <c r="GV194" s="23"/>
      <c r="GW194" s="23"/>
      <c r="GX194" s="23"/>
      <c r="GY194" s="23"/>
      <c r="GZ194" s="23"/>
      <c r="HA194" s="23"/>
      <c r="HB194" s="23"/>
      <c r="HC194" s="23"/>
      <c r="HD194" s="23"/>
      <c r="HE194" s="23"/>
      <c r="HF194" s="23"/>
      <c r="HG194" s="23"/>
      <c r="HH194" s="23"/>
      <c r="HI194" s="23"/>
      <c r="HJ194" s="23"/>
      <c r="HK194" s="23"/>
      <c r="HL194" s="23"/>
      <c r="HM194" s="23"/>
      <c r="HN194" s="23"/>
      <c r="HO194" s="23"/>
      <c r="HP194" s="23"/>
      <c r="HQ194" s="23"/>
      <c r="HR194" s="23"/>
      <c r="HS194" s="23"/>
      <c r="HT194" s="23"/>
      <c r="HU194" s="23"/>
      <c r="HV194" s="23"/>
      <c r="HW194" s="23"/>
      <c r="HX194" s="23"/>
      <c r="HY194" s="23"/>
      <c r="HZ194" s="23"/>
      <c r="IA194" s="23"/>
      <c r="IB194" s="23"/>
      <c r="IC194" s="23"/>
      <c r="ID194" s="23"/>
      <c r="IE194" s="23"/>
      <c r="IF194" s="23"/>
      <c r="IG194" s="23"/>
      <c r="IH194" s="23"/>
      <c r="II194" s="23"/>
      <c r="IJ194" s="23"/>
      <c r="IK194" s="23"/>
      <c r="IL194" s="23"/>
      <c r="IM194" s="23"/>
      <c r="IN194" s="23"/>
      <c r="IO194" s="23"/>
      <c r="IP194" s="23"/>
      <c r="IQ194" s="23"/>
      <c r="IR194" s="23"/>
      <c r="IS194" s="23"/>
      <c r="IT194" s="23"/>
    </row>
    <row r="195" spans="1:254" customFormat="1" ht="12.75" x14ac:dyDescent="0.2">
      <c r="A195" s="259" t="s">
        <v>727</v>
      </c>
      <c r="B195" s="258" t="s">
        <v>434</v>
      </c>
      <c r="C195" s="257" t="s">
        <v>435</v>
      </c>
      <c r="D195" s="256" t="s">
        <v>194</v>
      </c>
      <c r="E195" s="255">
        <v>7.57</v>
      </c>
      <c r="F195" s="254" t="s">
        <v>875</v>
      </c>
      <c r="G195" s="253" t="s">
        <v>1008</v>
      </c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>
        <f>[1]Source!P413</f>
        <v>159</v>
      </c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  <c r="CA195" s="23"/>
      <c r="CB195" s="23"/>
      <c r="CC195" s="23"/>
      <c r="CD195" s="23"/>
      <c r="CE195" s="23"/>
      <c r="CF195" s="23"/>
      <c r="CG195" s="23"/>
      <c r="CH195" s="23"/>
      <c r="CI195" s="23"/>
      <c r="CJ195" s="23"/>
      <c r="CK195" s="23"/>
      <c r="CL195" s="23"/>
      <c r="CM195" s="23"/>
      <c r="CN195" s="23"/>
      <c r="CO195" s="23"/>
      <c r="CP195" s="23"/>
      <c r="CQ195" s="23"/>
      <c r="CR195" s="23"/>
      <c r="CS195" s="23"/>
      <c r="CT195" s="23"/>
      <c r="CU195" s="23"/>
      <c r="CV195" s="23"/>
      <c r="CW195" s="23"/>
      <c r="CX195" s="23"/>
      <c r="CY195" s="23"/>
      <c r="CZ195" s="23"/>
      <c r="DA195" s="23"/>
      <c r="DB195" s="23"/>
      <c r="DC195" s="23"/>
      <c r="DD195" s="23"/>
      <c r="DE195" s="23"/>
      <c r="DF195" s="23"/>
      <c r="DG195" s="23"/>
      <c r="DH195" s="23">
        <f>IF(E193&gt;0,ROUND([1]Source!P413/E193,2),0)</f>
        <v>42.01</v>
      </c>
      <c r="DI195" s="23"/>
      <c r="DJ195" s="23"/>
      <c r="DK195" s="252" t="str">
        <f>F195</f>
        <v>Материал</v>
      </c>
      <c r="DL195" s="23">
        <f>[1]Source!P413</f>
        <v>159</v>
      </c>
      <c r="DM195" s="23"/>
      <c r="DN195" s="23"/>
      <c r="DO195" s="23"/>
      <c r="DP195" s="23"/>
      <c r="DQ195" s="23"/>
      <c r="DR195" s="23"/>
      <c r="DS195" s="23"/>
      <c r="DT195" s="23"/>
      <c r="DU195" s="23"/>
      <c r="DV195" s="23"/>
      <c r="DW195" s="23"/>
      <c r="DX195" s="23"/>
      <c r="DY195" s="23"/>
      <c r="DZ195" s="23"/>
      <c r="EA195" s="23"/>
      <c r="EB195" s="23"/>
      <c r="EC195" s="23"/>
      <c r="ED195" s="23"/>
      <c r="EE195" s="23"/>
      <c r="EF195" s="23"/>
      <c r="EG195" s="23"/>
      <c r="EH195" s="23"/>
      <c r="EI195" s="23"/>
      <c r="EJ195" s="23"/>
      <c r="EK195" s="23"/>
      <c r="EL195" s="23"/>
      <c r="EM195" s="23"/>
      <c r="EN195" s="23"/>
      <c r="EO195" s="23"/>
      <c r="EP195" s="23"/>
      <c r="EQ195" s="23"/>
      <c r="ER195" s="23"/>
      <c r="ES195" s="23"/>
      <c r="ET195" s="23"/>
      <c r="EU195" s="23"/>
      <c r="EV195" s="23"/>
      <c r="EW195" s="23"/>
      <c r="EX195" s="23"/>
      <c r="EY195" s="23"/>
      <c r="EZ195" s="23"/>
      <c r="FA195" s="23"/>
      <c r="FB195" s="23"/>
      <c r="FC195" s="23"/>
      <c r="FD195" s="23"/>
      <c r="FE195" s="23"/>
      <c r="FF195" s="23"/>
      <c r="FG195" s="23"/>
      <c r="FH195" s="23"/>
      <c r="FI195" s="23"/>
      <c r="FJ195" s="23"/>
      <c r="FK195" s="23"/>
      <c r="FL195" s="23"/>
      <c r="FM195" s="23"/>
      <c r="FN195" s="23"/>
      <c r="FO195" s="23"/>
      <c r="FP195" s="23"/>
      <c r="FQ195" s="23"/>
      <c r="FR195" s="23"/>
      <c r="FS195" s="23"/>
      <c r="FT195" s="23"/>
      <c r="FU195" s="23"/>
      <c r="FV195" s="23"/>
      <c r="FW195" s="23"/>
      <c r="FX195" s="23"/>
      <c r="FY195" s="23"/>
      <c r="FZ195" s="23"/>
      <c r="GA195" s="23"/>
      <c r="GB195" s="23"/>
      <c r="GC195" s="23"/>
      <c r="GD195" s="23"/>
      <c r="GE195" s="23"/>
      <c r="GF195" s="23"/>
      <c r="GG195" s="23"/>
      <c r="GH195" s="23"/>
      <c r="GI195" s="23"/>
      <c r="GJ195" s="23"/>
      <c r="GK195" s="23"/>
      <c r="GL195" s="23"/>
      <c r="GM195" s="23"/>
      <c r="GN195" s="23"/>
      <c r="GO195" s="23"/>
      <c r="GP195" s="23"/>
      <c r="GQ195" s="23"/>
      <c r="GR195" s="23"/>
      <c r="GS195" s="23"/>
      <c r="GT195" s="23"/>
      <c r="GU195" s="23"/>
      <c r="GV195" s="23"/>
      <c r="GW195" s="23"/>
      <c r="GX195" s="23"/>
      <c r="GY195" s="23"/>
      <c r="GZ195" s="23"/>
      <c r="HA195" s="23"/>
      <c r="HB195" s="23"/>
      <c r="HC195" s="23"/>
      <c r="HD195" s="23"/>
      <c r="HE195" s="23"/>
      <c r="HF195" s="23"/>
      <c r="HG195" s="23"/>
      <c r="HH195" s="23"/>
      <c r="HI195" s="23"/>
      <c r="HJ195" s="23"/>
      <c r="HK195" s="23"/>
      <c r="HL195" s="23"/>
      <c r="HM195" s="23"/>
      <c r="HN195" s="23"/>
      <c r="HO195" s="23"/>
      <c r="HP195" s="23"/>
      <c r="HQ195" s="23"/>
      <c r="HR195" s="23"/>
      <c r="HS195" s="23"/>
      <c r="HT195" s="23"/>
      <c r="HU195" s="23"/>
      <c r="HV195" s="23"/>
      <c r="HW195" s="23"/>
      <c r="HX195" s="23"/>
      <c r="HY195" s="23"/>
      <c r="HZ195" s="23"/>
      <c r="IA195" s="23"/>
      <c r="IB195" s="23"/>
      <c r="IC195" s="23"/>
      <c r="ID195" s="23"/>
      <c r="IE195" s="23"/>
      <c r="IF195" s="23"/>
      <c r="IG195" s="23"/>
      <c r="IH195" s="23"/>
      <c r="II195" s="23"/>
      <c r="IJ195" s="23"/>
      <c r="IK195" s="23"/>
      <c r="IL195" s="23"/>
      <c r="IM195" s="23"/>
      <c r="IN195" s="23"/>
      <c r="IO195" s="23"/>
      <c r="IP195" s="23"/>
      <c r="IQ195" s="23"/>
      <c r="IR195" s="23"/>
      <c r="IS195" s="23"/>
      <c r="IT195" s="23"/>
    </row>
    <row r="196" spans="1:254" customFormat="1" ht="33.75" x14ac:dyDescent="0.2">
      <c r="A196" s="101">
        <v>38</v>
      </c>
      <c r="B196" s="109" t="s">
        <v>467</v>
      </c>
      <c r="C196" s="102" t="s">
        <v>468</v>
      </c>
      <c r="D196" s="103" t="s">
        <v>466</v>
      </c>
      <c r="E196" s="104">
        <v>-3.7850000000000001</v>
      </c>
      <c r="F196" s="243"/>
      <c r="G196" s="108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  <c r="CE196" s="23"/>
      <c r="CF196" s="23"/>
      <c r="CG196" s="23"/>
      <c r="CH196" s="23"/>
      <c r="CI196" s="23"/>
      <c r="CJ196" s="23"/>
      <c r="CK196" s="23"/>
      <c r="CL196" s="23"/>
      <c r="CM196" s="23"/>
      <c r="CN196" s="23"/>
      <c r="CO196" s="23"/>
      <c r="CP196" s="23"/>
      <c r="CQ196" s="23"/>
      <c r="CR196" s="23"/>
      <c r="CS196" s="23"/>
      <c r="CT196" s="23"/>
      <c r="CU196" s="23"/>
      <c r="CV196" s="23"/>
      <c r="CW196" s="23"/>
      <c r="CX196" s="23"/>
      <c r="CY196" s="23"/>
      <c r="CZ196" s="23"/>
      <c r="DA196" s="23"/>
      <c r="DB196" s="23"/>
      <c r="DC196" s="23"/>
      <c r="DD196" s="23"/>
      <c r="DE196" s="23"/>
      <c r="DF196" s="23"/>
      <c r="DG196" s="23"/>
      <c r="DH196" s="23"/>
      <c r="DI196" s="23"/>
      <c r="DJ196" s="23"/>
      <c r="DK196" s="23"/>
      <c r="DL196" s="23"/>
      <c r="DM196" s="23"/>
      <c r="DN196" s="23"/>
      <c r="DO196" s="23"/>
      <c r="DP196" s="23"/>
      <c r="DQ196" s="23"/>
      <c r="DR196" s="23"/>
      <c r="DS196" s="23"/>
      <c r="DT196" s="23"/>
      <c r="DU196" s="23"/>
      <c r="DV196" s="23"/>
      <c r="DW196" s="23"/>
      <c r="DX196" s="23"/>
      <c r="DY196" s="23"/>
      <c r="DZ196" s="23"/>
      <c r="EA196" s="23"/>
      <c r="EB196" s="23"/>
      <c r="EC196" s="23"/>
      <c r="ED196" s="23"/>
      <c r="EE196" s="23"/>
      <c r="EF196" s="23"/>
      <c r="EG196" s="23"/>
      <c r="EH196" s="23"/>
      <c r="EI196" s="23"/>
      <c r="EJ196" s="23"/>
      <c r="EK196" s="23"/>
      <c r="EL196" s="23"/>
      <c r="EM196" s="23"/>
      <c r="EN196" s="23"/>
      <c r="EO196" s="23"/>
      <c r="EP196" s="23"/>
      <c r="EQ196" s="23"/>
      <c r="ER196" s="23"/>
      <c r="ES196" s="23"/>
      <c r="ET196" s="23"/>
      <c r="EU196" s="23"/>
      <c r="EV196" s="23"/>
      <c r="EW196" s="23"/>
      <c r="EX196" s="23"/>
      <c r="EY196" s="23"/>
      <c r="EZ196" s="23"/>
      <c r="FA196" s="23"/>
      <c r="FB196" s="23"/>
      <c r="FC196" s="23"/>
      <c r="FD196" s="23"/>
      <c r="FE196" s="23"/>
      <c r="FF196" s="23"/>
      <c r="FG196" s="23"/>
      <c r="FH196" s="23"/>
      <c r="FI196" s="23"/>
      <c r="FJ196" s="23"/>
      <c r="FK196" s="23"/>
      <c r="FL196" s="23"/>
      <c r="FM196" s="23"/>
      <c r="FN196" s="23"/>
      <c r="FO196" s="23"/>
      <c r="FP196" s="23"/>
      <c r="FQ196" s="23"/>
      <c r="FR196" s="23"/>
      <c r="FS196" s="23"/>
      <c r="FT196" s="23"/>
      <c r="FU196" s="23"/>
      <c r="FV196" s="23"/>
      <c r="FW196" s="23"/>
      <c r="FX196" s="23"/>
      <c r="FY196" s="23"/>
      <c r="FZ196" s="23"/>
      <c r="GA196" s="23"/>
      <c r="GB196" s="23"/>
      <c r="GC196" s="23"/>
      <c r="GD196" s="23"/>
      <c r="GE196" s="23"/>
      <c r="GF196" s="23"/>
      <c r="GG196" s="23"/>
      <c r="GH196" s="23"/>
      <c r="GI196" s="23"/>
      <c r="GJ196" s="23"/>
      <c r="GK196" s="23"/>
      <c r="GL196" s="23"/>
      <c r="GM196" s="23"/>
      <c r="GN196" s="23"/>
      <c r="GO196" s="23"/>
      <c r="GP196" s="23"/>
      <c r="GQ196" s="23"/>
      <c r="GR196" s="23"/>
      <c r="GS196" s="23"/>
      <c r="GT196" s="23"/>
      <c r="GU196" s="23"/>
      <c r="GV196" s="23"/>
      <c r="GW196" s="23"/>
      <c r="GX196" s="23"/>
      <c r="GY196" s="23"/>
      <c r="GZ196" s="23"/>
      <c r="HA196" s="23"/>
      <c r="HB196" s="23"/>
      <c r="HC196" s="23"/>
      <c r="HD196" s="23"/>
      <c r="HE196" s="23"/>
      <c r="HF196" s="23"/>
      <c r="HG196" s="23"/>
      <c r="HH196" s="23"/>
      <c r="HI196" s="23"/>
      <c r="HJ196" s="23"/>
      <c r="HK196" s="23"/>
      <c r="HL196" s="23"/>
      <c r="HM196" s="23"/>
      <c r="HN196" s="23"/>
      <c r="HO196" s="23"/>
      <c r="HP196" s="23"/>
      <c r="HQ196" s="23"/>
      <c r="HR196" s="23"/>
      <c r="HS196" s="23"/>
      <c r="HT196" s="23"/>
      <c r="HU196" s="23"/>
      <c r="HV196" s="23"/>
      <c r="HW196" s="23"/>
      <c r="HX196" s="23"/>
      <c r="HY196" s="23"/>
      <c r="HZ196" s="23"/>
      <c r="IA196" s="23"/>
      <c r="IB196" s="23"/>
      <c r="IC196" s="23"/>
      <c r="ID196" s="23"/>
      <c r="IE196" s="23"/>
      <c r="IF196" s="23"/>
      <c r="IG196" s="23"/>
      <c r="IH196" s="23"/>
      <c r="II196" s="23"/>
      <c r="IJ196" s="23"/>
      <c r="IK196" s="23"/>
      <c r="IL196" s="23"/>
      <c r="IM196" s="23"/>
      <c r="IN196" s="23"/>
      <c r="IO196" s="23"/>
      <c r="IP196" s="23"/>
      <c r="IQ196" s="23"/>
      <c r="IR196" s="23"/>
      <c r="IS196" s="23"/>
      <c r="IT196" s="23"/>
    </row>
    <row r="197" spans="1:254" customFormat="1" ht="24" x14ac:dyDescent="0.2">
      <c r="A197" s="259" t="s">
        <v>726</v>
      </c>
      <c r="B197" s="258" t="s">
        <v>522</v>
      </c>
      <c r="C197" s="257" t="s">
        <v>654</v>
      </c>
      <c r="D197" s="256" t="s">
        <v>194</v>
      </c>
      <c r="E197" s="255">
        <v>-45.42</v>
      </c>
      <c r="F197" s="254" t="s">
        <v>875</v>
      </c>
      <c r="G197" s="260" t="s">
        <v>876</v>
      </c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>
        <f>[1]Source!P417</f>
        <v>-84549</v>
      </c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  <c r="CA197" s="23"/>
      <c r="CB197" s="23"/>
      <c r="CC197" s="23"/>
      <c r="CD197" s="23"/>
      <c r="CE197" s="23"/>
      <c r="CF197" s="23"/>
      <c r="CG197" s="23"/>
      <c r="CH197" s="23"/>
      <c r="CI197" s="23"/>
      <c r="CJ197" s="23"/>
      <c r="CK197" s="23"/>
      <c r="CL197" s="23"/>
      <c r="CM197" s="23"/>
      <c r="CN197" s="23"/>
      <c r="CO197" s="23"/>
      <c r="CP197" s="23"/>
      <c r="CQ197" s="23"/>
      <c r="CR197" s="23"/>
      <c r="CS197" s="23"/>
      <c r="CT197" s="23"/>
      <c r="CU197" s="23"/>
      <c r="CV197" s="23"/>
      <c r="CW197" s="23"/>
      <c r="CX197" s="23"/>
      <c r="CY197" s="23"/>
      <c r="CZ197" s="23"/>
      <c r="DA197" s="23"/>
      <c r="DB197" s="23"/>
      <c r="DC197" s="23"/>
      <c r="DD197" s="23"/>
      <c r="DE197" s="23"/>
      <c r="DF197" s="23"/>
      <c r="DG197" s="23"/>
      <c r="DH197" s="23">
        <f>IF(E196&gt;0,ROUND([1]Source!P417/E196,2),0)</f>
        <v>0</v>
      </c>
      <c r="DI197" s="23"/>
      <c r="DJ197" s="23"/>
      <c r="DK197" s="252" t="str">
        <f>F197</f>
        <v>Материал</v>
      </c>
      <c r="DL197" s="23">
        <f>[1]Source!P417</f>
        <v>-84549</v>
      </c>
      <c r="DM197" s="23"/>
      <c r="DN197" s="23"/>
      <c r="DO197" s="23"/>
      <c r="DP197" s="23"/>
      <c r="DQ197" s="23"/>
      <c r="DR197" s="23"/>
      <c r="DS197" s="23"/>
      <c r="DT197" s="23"/>
      <c r="DU197" s="23"/>
      <c r="DV197" s="23"/>
      <c r="DW197" s="23"/>
      <c r="DX197" s="23"/>
      <c r="DY197" s="23"/>
      <c r="DZ197" s="23"/>
      <c r="EA197" s="23"/>
      <c r="EB197" s="23"/>
      <c r="EC197" s="23"/>
      <c r="ED197" s="23"/>
      <c r="EE197" s="23"/>
      <c r="EF197" s="23"/>
      <c r="EG197" s="23"/>
      <c r="EH197" s="23"/>
      <c r="EI197" s="23"/>
      <c r="EJ197" s="23"/>
      <c r="EK197" s="23"/>
      <c r="EL197" s="23"/>
      <c r="EM197" s="23"/>
      <c r="EN197" s="23"/>
      <c r="EO197" s="23"/>
      <c r="EP197" s="23"/>
      <c r="EQ197" s="23"/>
      <c r="ER197" s="23"/>
      <c r="ES197" s="23"/>
      <c r="ET197" s="23"/>
      <c r="EU197" s="23"/>
      <c r="EV197" s="23"/>
      <c r="EW197" s="23"/>
      <c r="EX197" s="23"/>
      <c r="EY197" s="23"/>
      <c r="EZ197" s="23"/>
      <c r="FA197" s="23"/>
      <c r="FB197" s="23"/>
      <c r="FC197" s="23"/>
      <c r="FD197" s="23"/>
      <c r="FE197" s="23"/>
      <c r="FF197" s="23"/>
      <c r="FG197" s="23"/>
      <c r="FH197" s="23"/>
      <c r="FI197" s="23"/>
      <c r="FJ197" s="23"/>
      <c r="FK197" s="23"/>
      <c r="FL197" s="23"/>
      <c r="FM197" s="23"/>
      <c r="FN197" s="23"/>
      <c r="FO197" s="23"/>
      <c r="FP197" s="23"/>
      <c r="FQ197" s="23"/>
      <c r="FR197" s="23"/>
      <c r="FS197" s="23"/>
      <c r="FT197" s="23"/>
      <c r="FU197" s="23"/>
      <c r="FV197" s="23"/>
      <c r="FW197" s="23"/>
      <c r="FX197" s="23"/>
      <c r="FY197" s="23"/>
      <c r="FZ197" s="23"/>
      <c r="GA197" s="23"/>
      <c r="GB197" s="23"/>
      <c r="GC197" s="23"/>
      <c r="GD197" s="23"/>
      <c r="GE197" s="23"/>
      <c r="GF197" s="23"/>
      <c r="GG197" s="23"/>
      <c r="GH197" s="23"/>
      <c r="GI197" s="23"/>
      <c r="GJ197" s="23"/>
      <c r="GK197" s="23"/>
      <c r="GL197" s="23"/>
      <c r="GM197" s="23"/>
      <c r="GN197" s="23"/>
      <c r="GO197" s="23"/>
      <c r="GP197" s="23"/>
      <c r="GQ197" s="23"/>
      <c r="GR197" s="23"/>
      <c r="GS197" s="23"/>
      <c r="GT197" s="23"/>
      <c r="GU197" s="23"/>
      <c r="GV197" s="23"/>
      <c r="GW197" s="23"/>
      <c r="GX197" s="23"/>
      <c r="GY197" s="23"/>
      <c r="GZ197" s="23"/>
      <c r="HA197" s="23"/>
      <c r="HB197" s="23"/>
      <c r="HC197" s="23"/>
      <c r="HD197" s="23"/>
      <c r="HE197" s="23"/>
      <c r="HF197" s="23"/>
      <c r="HG197" s="23"/>
      <c r="HH197" s="23"/>
      <c r="HI197" s="23"/>
      <c r="HJ197" s="23"/>
      <c r="HK197" s="23"/>
      <c r="HL197" s="23"/>
      <c r="HM197" s="23"/>
      <c r="HN197" s="23"/>
      <c r="HO197" s="23"/>
      <c r="HP197" s="23"/>
      <c r="HQ197" s="23"/>
      <c r="HR197" s="23"/>
      <c r="HS197" s="23"/>
      <c r="HT197" s="23"/>
      <c r="HU197" s="23"/>
      <c r="HV197" s="23"/>
      <c r="HW197" s="23"/>
      <c r="HX197" s="23"/>
      <c r="HY197" s="23"/>
      <c r="HZ197" s="23"/>
      <c r="IA197" s="23"/>
      <c r="IB197" s="23"/>
      <c r="IC197" s="23"/>
      <c r="ID197" s="23"/>
      <c r="IE197" s="23"/>
      <c r="IF197" s="23"/>
      <c r="IG197" s="23"/>
      <c r="IH197" s="23"/>
      <c r="II197" s="23"/>
      <c r="IJ197" s="23"/>
      <c r="IK197" s="23"/>
      <c r="IL197" s="23"/>
      <c r="IM197" s="23"/>
      <c r="IN197" s="23"/>
      <c r="IO197" s="23"/>
      <c r="IP197" s="23"/>
      <c r="IQ197" s="23"/>
      <c r="IR197" s="23"/>
      <c r="IS197" s="23"/>
      <c r="IT197" s="23"/>
    </row>
    <row r="198" spans="1:254" customFormat="1" ht="22.5" x14ac:dyDescent="0.2">
      <c r="A198" s="101">
        <v>39</v>
      </c>
      <c r="B198" s="109" t="s">
        <v>451</v>
      </c>
      <c r="C198" s="102" t="s">
        <v>452</v>
      </c>
      <c r="D198" s="103" t="s">
        <v>442</v>
      </c>
      <c r="E198" s="104">
        <v>0.18925</v>
      </c>
      <c r="F198" s="243"/>
      <c r="G198" s="108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  <c r="CA198" s="23"/>
      <c r="CB198" s="23"/>
      <c r="CC198" s="23"/>
      <c r="CD198" s="23"/>
      <c r="CE198" s="23"/>
      <c r="CF198" s="23"/>
      <c r="CG198" s="23"/>
      <c r="CH198" s="23"/>
      <c r="CI198" s="23"/>
      <c r="CJ198" s="23"/>
      <c r="CK198" s="23"/>
      <c r="CL198" s="23"/>
      <c r="CM198" s="23"/>
      <c r="CN198" s="23"/>
      <c r="CO198" s="23"/>
      <c r="CP198" s="23"/>
      <c r="CQ198" s="23"/>
      <c r="CR198" s="23"/>
      <c r="CS198" s="23"/>
      <c r="CT198" s="23"/>
      <c r="CU198" s="23"/>
      <c r="CV198" s="23"/>
      <c r="CW198" s="23"/>
      <c r="CX198" s="23"/>
      <c r="CY198" s="23"/>
      <c r="CZ198" s="23"/>
      <c r="DA198" s="23"/>
      <c r="DB198" s="23"/>
      <c r="DC198" s="23"/>
      <c r="DD198" s="23"/>
      <c r="DE198" s="23"/>
      <c r="DF198" s="23"/>
      <c r="DG198" s="23"/>
      <c r="DH198" s="23"/>
      <c r="DI198" s="23"/>
      <c r="DJ198" s="23"/>
      <c r="DK198" s="23"/>
      <c r="DL198" s="23"/>
      <c r="DM198" s="23"/>
      <c r="DN198" s="23"/>
      <c r="DO198" s="23"/>
      <c r="DP198" s="23"/>
      <c r="DQ198" s="23"/>
      <c r="DR198" s="23"/>
      <c r="DS198" s="23"/>
      <c r="DT198" s="23"/>
      <c r="DU198" s="23"/>
      <c r="DV198" s="23"/>
      <c r="DW198" s="23"/>
      <c r="DX198" s="23"/>
      <c r="DY198" s="23"/>
      <c r="DZ198" s="23"/>
      <c r="EA198" s="23"/>
      <c r="EB198" s="23"/>
      <c r="EC198" s="23"/>
      <c r="ED198" s="23"/>
      <c r="EE198" s="23"/>
      <c r="EF198" s="23"/>
      <c r="EG198" s="23"/>
      <c r="EH198" s="23"/>
      <c r="EI198" s="23"/>
      <c r="EJ198" s="23"/>
      <c r="EK198" s="23"/>
      <c r="EL198" s="23"/>
      <c r="EM198" s="23"/>
      <c r="EN198" s="23"/>
      <c r="EO198" s="23"/>
      <c r="EP198" s="23"/>
      <c r="EQ198" s="23"/>
      <c r="ER198" s="23"/>
      <c r="ES198" s="23"/>
      <c r="ET198" s="23"/>
      <c r="EU198" s="23"/>
      <c r="EV198" s="23"/>
      <c r="EW198" s="23"/>
      <c r="EX198" s="23"/>
      <c r="EY198" s="23"/>
      <c r="EZ198" s="23"/>
      <c r="FA198" s="23"/>
      <c r="FB198" s="23"/>
      <c r="FC198" s="23"/>
      <c r="FD198" s="23"/>
      <c r="FE198" s="23"/>
      <c r="FF198" s="23"/>
      <c r="FG198" s="23"/>
      <c r="FH198" s="23"/>
      <c r="FI198" s="23"/>
      <c r="FJ198" s="23"/>
      <c r="FK198" s="23"/>
      <c r="FL198" s="23"/>
      <c r="FM198" s="23"/>
      <c r="FN198" s="23"/>
      <c r="FO198" s="23"/>
      <c r="FP198" s="23"/>
      <c r="FQ198" s="23"/>
      <c r="FR198" s="23"/>
      <c r="FS198" s="23"/>
      <c r="FT198" s="23"/>
      <c r="FU198" s="23"/>
      <c r="FV198" s="23"/>
      <c r="FW198" s="23"/>
      <c r="FX198" s="23"/>
      <c r="FY198" s="23"/>
      <c r="FZ198" s="23"/>
      <c r="GA198" s="23"/>
      <c r="GB198" s="23"/>
      <c r="GC198" s="23"/>
      <c r="GD198" s="23"/>
      <c r="GE198" s="23"/>
      <c r="GF198" s="23"/>
      <c r="GG198" s="23"/>
      <c r="GH198" s="23"/>
      <c r="GI198" s="23"/>
      <c r="GJ198" s="23"/>
      <c r="GK198" s="23"/>
      <c r="GL198" s="23"/>
      <c r="GM198" s="23"/>
      <c r="GN198" s="23"/>
      <c r="GO198" s="23"/>
      <c r="GP198" s="23"/>
      <c r="GQ198" s="23"/>
      <c r="GR198" s="23"/>
      <c r="GS198" s="23"/>
      <c r="GT198" s="23"/>
      <c r="GU198" s="23"/>
      <c r="GV198" s="23"/>
      <c r="GW198" s="23"/>
      <c r="GX198" s="23"/>
      <c r="GY198" s="23"/>
      <c r="GZ198" s="23"/>
      <c r="HA198" s="23"/>
      <c r="HB198" s="23"/>
      <c r="HC198" s="23"/>
      <c r="HD198" s="23"/>
      <c r="HE198" s="23"/>
      <c r="HF198" s="23"/>
      <c r="HG198" s="23"/>
      <c r="HH198" s="23"/>
      <c r="HI198" s="23"/>
      <c r="HJ198" s="23"/>
      <c r="HK198" s="23"/>
      <c r="HL198" s="23"/>
      <c r="HM198" s="23"/>
      <c r="HN198" s="23"/>
      <c r="HO198" s="23"/>
      <c r="HP198" s="23"/>
      <c r="HQ198" s="23"/>
      <c r="HR198" s="23"/>
      <c r="HS198" s="23"/>
      <c r="HT198" s="23"/>
      <c r="HU198" s="23"/>
      <c r="HV198" s="23"/>
      <c r="HW198" s="23"/>
      <c r="HX198" s="23"/>
      <c r="HY198" s="23"/>
      <c r="HZ198" s="23"/>
      <c r="IA198" s="23"/>
      <c r="IB198" s="23"/>
      <c r="IC198" s="23"/>
      <c r="ID198" s="23"/>
      <c r="IE198" s="23"/>
      <c r="IF198" s="23"/>
      <c r="IG198" s="23"/>
      <c r="IH198" s="23"/>
      <c r="II198" s="23"/>
      <c r="IJ198" s="23"/>
      <c r="IK198" s="23"/>
      <c r="IL198" s="23"/>
      <c r="IM198" s="23"/>
      <c r="IN198" s="23"/>
      <c r="IO198" s="23"/>
      <c r="IP198" s="23"/>
      <c r="IQ198" s="23"/>
      <c r="IR198" s="23"/>
      <c r="IS198" s="23"/>
      <c r="IT198" s="23"/>
    </row>
    <row r="199" spans="1:254" customFormat="1" ht="24" x14ac:dyDescent="0.2">
      <c r="A199" s="259" t="s">
        <v>725</v>
      </c>
      <c r="B199" s="258" t="s">
        <v>503</v>
      </c>
      <c r="C199" s="257" t="s">
        <v>671</v>
      </c>
      <c r="D199" s="256" t="s">
        <v>436</v>
      </c>
      <c r="E199" s="255">
        <v>0.19492799999999999</v>
      </c>
      <c r="F199" s="254" t="s">
        <v>875</v>
      </c>
      <c r="G199" s="253" t="s">
        <v>1008</v>
      </c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>
        <f>[1]Source!P421</f>
        <v>10393</v>
      </c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  <c r="CA199" s="23"/>
      <c r="CB199" s="23"/>
      <c r="CC199" s="23"/>
      <c r="CD199" s="23"/>
      <c r="CE199" s="23"/>
      <c r="CF199" s="23"/>
      <c r="CG199" s="23"/>
      <c r="CH199" s="23"/>
      <c r="CI199" s="23"/>
      <c r="CJ199" s="23"/>
      <c r="CK199" s="23"/>
      <c r="CL199" s="23"/>
      <c r="CM199" s="23"/>
      <c r="CN199" s="23"/>
      <c r="CO199" s="23"/>
      <c r="CP199" s="23"/>
      <c r="CQ199" s="23"/>
      <c r="CR199" s="23"/>
      <c r="CS199" s="23"/>
      <c r="CT199" s="23"/>
      <c r="CU199" s="23"/>
      <c r="CV199" s="23"/>
      <c r="CW199" s="23"/>
      <c r="CX199" s="23"/>
      <c r="CY199" s="23"/>
      <c r="CZ199" s="23"/>
      <c r="DA199" s="23"/>
      <c r="DB199" s="23"/>
      <c r="DC199" s="23"/>
      <c r="DD199" s="23"/>
      <c r="DE199" s="23"/>
      <c r="DF199" s="23"/>
      <c r="DG199" s="23"/>
      <c r="DH199" s="23">
        <f>IF(E198&gt;0,ROUND([1]Source!P421/E198,2),0)</f>
        <v>54916.78</v>
      </c>
      <c r="DI199" s="23"/>
      <c r="DJ199" s="23"/>
      <c r="DK199" s="252" t="str">
        <f>F199</f>
        <v>Материал</v>
      </c>
      <c r="DL199" s="23">
        <f>[1]Source!P421</f>
        <v>10393</v>
      </c>
      <c r="DM199" s="23"/>
      <c r="DN199" s="23"/>
      <c r="DO199" s="23"/>
      <c r="DP199" s="23"/>
      <c r="DQ199" s="23"/>
      <c r="DR199" s="23"/>
      <c r="DS199" s="23"/>
      <c r="DT199" s="23"/>
      <c r="DU199" s="23"/>
      <c r="DV199" s="23"/>
      <c r="DW199" s="23"/>
      <c r="DX199" s="23"/>
      <c r="DY199" s="23"/>
      <c r="DZ199" s="23"/>
      <c r="EA199" s="23"/>
      <c r="EB199" s="23"/>
      <c r="EC199" s="23"/>
      <c r="ED199" s="23"/>
      <c r="EE199" s="23"/>
      <c r="EF199" s="23"/>
      <c r="EG199" s="23"/>
      <c r="EH199" s="23"/>
      <c r="EI199" s="23"/>
      <c r="EJ199" s="23"/>
      <c r="EK199" s="23"/>
      <c r="EL199" s="23"/>
      <c r="EM199" s="23"/>
      <c r="EN199" s="23"/>
      <c r="EO199" s="23"/>
      <c r="EP199" s="23"/>
      <c r="EQ199" s="23"/>
      <c r="ER199" s="23"/>
      <c r="ES199" s="23"/>
      <c r="ET199" s="23"/>
      <c r="EU199" s="23"/>
      <c r="EV199" s="23"/>
      <c r="EW199" s="23"/>
      <c r="EX199" s="23"/>
      <c r="EY199" s="23"/>
      <c r="EZ199" s="23"/>
      <c r="FA199" s="23"/>
      <c r="FB199" s="23"/>
      <c r="FC199" s="23"/>
      <c r="FD199" s="23"/>
      <c r="FE199" s="23"/>
      <c r="FF199" s="23"/>
      <c r="FG199" s="23"/>
      <c r="FH199" s="23"/>
      <c r="FI199" s="23"/>
      <c r="FJ199" s="23"/>
      <c r="FK199" s="23"/>
      <c r="FL199" s="23"/>
      <c r="FM199" s="23"/>
      <c r="FN199" s="23"/>
      <c r="FO199" s="23"/>
      <c r="FP199" s="23"/>
      <c r="FQ199" s="23"/>
      <c r="FR199" s="23"/>
      <c r="FS199" s="23"/>
      <c r="FT199" s="23"/>
      <c r="FU199" s="23"/>
      <c r="FV199" s="23"/>
      <c r="FW199" s="23"/>
      <c r="FX199" s="23"/>
      <c r="FY199" s="23"/>
      <c r="FZ199" s="23"/>
      <c r="GA199" s="23"/>
      <c r="GB199" s="23"/>
      <c r="GC199" s="23"/>
      <c r="GD199" s="23"/>
      <c r="GE199" s="23"/>
      <c r="GF199" s="23"/>
      <c r="GG199" s="23"/>
      <c r="GH199" s="23"/>
      <c r="GI199" s="23"/>
      <c r="GJ199" s="23"/>
      <c r="GK199" s="23"/>
      <c r="GL199" s="23"/>
      <c r="GM199" s="23"/>
      <c r="GN199" s="23"/>
      <c r="GO199" s="23"/>
      <c r="GP199" s="23"/>
      <c r="GQ199" s="23"/>
      <c r="GR199" s="23"/>
      <c r="GS199" s="23"/>
      <c r="GT199" s="23"/>
      <c r="GU199" s="23"/>
      <c r="GV199" s="23"/>
      <c r="GW199" s="23"/>
      <c r="GX199" s="23"/>
      <c r="GY199" s="23"/>
      <c r="GZ199" s="23"/>
      <c r="HA199" s="23"/>
      <c r="HB199" s="23"/>
      <c r="HC199" s="23"/>
      <c r="HD199" s="23"/>
      <c r="HE199" s="23"/>
      <c r="HF199" s="23"/>
      <c r="HG199" s="23"/>
      <c r="HH199" s="23"/>
      <c r="HI199" s="23"/>
      <c r="HJ199" s="23"/>
      <c r="HK199" s="23"/>
      <c r="HL199" s="23"/>
      <c r="HM199" s="23"/>
      <c r="HN199" s="23"/>
      <c r="HO199" s="23"/>
      <c r="HP199" s="23"/>
      <c r="HQ199" s="23"/>
      <c r="HR199" s="23"/>
      <c r="HS199" s="23"/>
      <c r="HT199" s="23"/>
      <c r="HU199" s="23"/>
      <c r="HV199" s="23"/>
      <c r="HW199" s="23"/>
      <c r="HX199" s="23"/>
      <c r="HY199" s="23"/>
      <c r="HZ199" s="23"/>
      <c r="IA199" s="23"/>
      <c r="IB199" s="23"/>
      <c r="IC199" s="23"/>
      <c r="ID199" s="23"/>
      <c r="IE199" s="23"/>
      <c r="IF199" s="23"/>
      <c r="IG199" s="23"/>
      <c r="IH199" s="23"/>
      <c r="II199" s="23"/>
      <c r="IJ199" s="23"/>
      <c r="IK199" s="23"/>
      <c r="IL199" s="23"/>
      <c r="IM199" s="23"/>
      <c r="IN199" s="23"/>
      <c r="IO199" s="23"/>
      <c r="IP199" s="23"/>
      <c r="IQ199" s="23"/>
      <c r="IR199" s="23"/>
      <c r="IS199" s="23"/>
      <c r="IT199" s="23"/>
    </row>
    <row r="200" spans="1:254" customFormat="1" ht="24" x14ac:dyDescent="0.2">
      <c r="A200" s="101">
        <v>40</v>
      </c>
      <c r="B200" s="109" t="s">
        <v>724</v>
      </c>
      <c r="C200" s="102" t="s">
        <v>723</v>
      </c>
      <c r="D200" s="103" t="s">
        <v>722</v>
      </c>
      <c r="E200" s="104">
        <v>3.7850000000000001</v>
      </c>
      <c r="F200" s="243"/>
      <c r="G200" s="108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  <c r="CA200" s="23"/>
      <c r="CB200" s="23"/>
      <c r="CC200" s="23"/>
      <c r="CD200" s="23"/>
      <c r="CE200" s="23"/>
      <c r="CF200" s="23"/>
      <c r="CG200" s="23"/>
      <c r="CH200" s="23"/>
      <c r="CI200" s="23"/>
      <c r="CJ200" s="23"/>
      <c r="CK200" s="23"/>
      <c r="CL200" s="23"/>
      <c r="CM200" s="23"/>
      <c r="CN200" s="23"/>
      <c r="CO200" s="23"/>
      <c r="CP200" s="23"/>
      <c r="CQ200" s="23"/>
      <c r="CR200" s="23"/>
      <c r="CS200" s="23"/>
      <c r="CT200" s="23"/>
      <c r="CU200" s="23"/>
      <c r="CV200" s="23"/>
      <c r="CW200" s="23"/>
      <c r="CX200" s="23"/>
      <c r="CY200" s="23"/>
      <c r="CZ200" s="23"/>
      <c r="DA200" s="23"/>
      <c r="DB200" s="23"/>
      <c r="DC200" s="23"/>
      <c r="DD200" s="23"/>
      <c r="DE200" s="23"/>
      <c r="DF200" s="23"/>
      <c r="DG200" s="23"/>
      <c r="DH200" s="23"/>
      <c r="DI200" s="23"/>
      <c r="DJ200" s="23"/>
      <c r="DK200" s="23"/>
      <c r="DL200" s="23"/>
      <c r="DM200" s="23"/>
      <c r="DN200" s="23"/>
      <c r="DO200" s="23"/>
      <c r="DP200" s="23"/>
      <c r="DQ200" s="23"/>
      <c r="DR200" s="23"/>
      <c r="DS200" s="23"/>
      <c r="DT200" s="23"/>
      <c r="DU200" s="23"/>
      <c r="DV200" s="23"/>
      <c r="DW200" s="23"/>
      <c r="DX200" s="23"/>
      <c r="DY200" s="23"/>
      <c r="DZ200" s="23"/>
      <c r="EA200" s="23"/>
      <c r="EB200" s="23"/>
      <c r="EC200" s="23"/>
      <c r="ED200" s="23"/>
      <c r="EE200" s="23"/>
      <c r="EF200" s="23"/>
      <c r="EG200" s="23"/>
      <c r="EH200" s="23"/>
      <c r="EI200" s="23"/>
      <c r="EJ200" s="23"/>
      <c r="EK200" s="23"/>
      <c r="EL200" s="23"/>
      <c r="EM200" s="23"/>
      <c r="EN200" s="23"/>
      <c r="EO200" s="23"/>
      <c r="EP200" s="23"/>
      <c r="EQ200" s="23"/>
      <c r="ER200" s="23"/>
      <c r="ES200" s="23"/>
      <c r="ET200" s="23"/>
      <c r="EU200" s="23"/>
      <c r="EV200" s="23"/>
      <c r="EW200" s="23"/>
      <c r="EX200" s="23"/>
      <c r="EY200" s="23"/>
      <c r="EZ200" s="23"/>
      <c r="FA200" s="23"/>
      <c r="FB200" s="23"/>
      <c r="FC200" s="23"/>
      <c r="FD200" s="23"/>
      <c r="FE200" s="23"/>
      <c r="FF200" s="23"/>
      <c r="FG200" s="23"/>
      <c r="FH200" s="23"/>
      <c r="FI200" s="23"/>
      <c r="FJ200" s="23"/>
      <c r="FK200" s="23"/>
      <c r="FL200" s="23"/>
      <c r="FM200" s="23"/>
      <c r="FN200" s="23"/>
      <c r="FO200" s="23"/>
      <c r="FP200" s="23"/>
      <c r="FQ200" s="23"/>
      <c r="FR200" s="23"/>
      <c r="FS200" s="23"/>
      <c r="FT200" s="23"/>
      <c r="FU200" s="23"/>
      <c r="FV200" s="23"/>
      <c r="FW200" s="23"/>
      <c r="FX200" s="23"/>
      <c r="FY200" s="23"/>
      <c r="FZ200" s="23"/>
      <c r="GA200" s="23"/>
      <c r="GB200" s="23"/>
      <c r="GC200" s="23"/>
      <c r="GD200" s="23"/>
      <c r="GE200" s="23"/>
      <c r="GF200" s="23"/>
      <c r="GG200" s="23"/>
      <c r="GH200" s="23"/>
      <c r="GI200" s="23"/>
      <c r="GJ200" s="23"/>
      <c r="GK200" s="23"/>
      <c r="GL200" s="23"/>
      <c r="GM200" s="23"/>
      <c r="GN200" s="23"/>
      <c r="GO200" s="23"/>
      <c r="GP200" s="23"/>
      <c r="GQ200" s="23"/>
      <c r="GR200" s="23"/>
      <c r="GS200" s="23"/>
      <c r="GT200" s="23"/>
      <c r="GU200" s="23"/>
      <c r="GV200" s="23"/>
      <c r="GW200" s="23"/>
      <c r="GX200" s="23"/>
      <c r="GY200" s="23"/>
      <c r="GZ200" s="23"/>
      <c r="HA200" s="23"/>
      <c r="HB200" s="23"/>
      <c r="HC200" s="23"/>
      <c r="HD200" s="23"/>
      <c r="HE200" s="23"/>
      <c r="HF200" s="23"/>
      <c r="HG200" s="23"/>
      <c r="HH200" s="23"/>
      <c r="HI200" s="23"/>
      <c r="HJ200" s="23"/>
      <c r="HK200" s="23"/>
      <c r="HL200" s="23"/>
      <c r="HM200" s="23"/>
      <c r="HN200" s="23"/>
      <c r="HO200" s="23"/>
      <c r="HP200" s="23"/>
      <c r="HQ200" s="23"/>
      <c r="HR200" s="23"/>
      <c r="HS200" s="23"/>
      <c r="HT200" s="23"/>
      <c r="HU200" s="23"/>
      <c r="HV200" s="23"/>
      <c r="HW200" s="23"/>
      <c r="HX200" s="23"/>
      <c r="HY200" s="23"/>
      <c r="HZ200" s="23"/>
      <c r="IA200" s="23"/>
      <c r="IB200" s="23"/>
      <c r="IC200" s="23"/>
      <c r="ID200" s="23"/>
      <c r="IE200" s="23"/>
      <c r="IF200" s="23"/>
      <c r="IG200" s="23"/>
      <c r="IH200" s="23"/>
      <c r="II200" s="23"/>
      <c r="IJ200" s="23"/>
      <c r="IK200" s="23"/>
      <c r="IL200" s="23"/>
      <c r="IM200" s="23"/>
      <c r="IN200" s="23"/>
      <c r="IO200" s="23"/>
      <c r="IP200" s="23"/>
      <c r="IQ200" s="23"/>
      <c r="IR200" s="23"/>
      <c r="IS200" s="23"/>
      <c r="IT200" s="23"/>
    </row>
    <row r="201" spans="1:254" customFormat="1" ht="12.75" x14ac:dyDescent="0.2">
      <c r="A201" s="259" t="s">
        <v>721</v>
      </c>
      <c r="B201" s="258" t="s">
        <v>720</v>
      </c>
      <c r="C201" s="257" t="s">
        <v>719</v>
      </c>
      <c r="D201" s="256" t="s">
        <v>433</v>
      </c>
      <c r="E201" s="255">
        <v>463.28399999999999</v>
      </c>
      <c r="F201" s="254" t="s">
        <v>875</v>
      </c>
      <c r="G201" s="253" t="s">
        <v>1008</v>
      </c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>
        <f>[1]Source!P425</f>
        <v>11138</v>
      </c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  <c r="CA201" s="23"/>
      <c r="CB201" s="23"/>
      <c r="CC201" s="23"/>
      <c r="CD201" s="23"/>
      <c r="CE201" s="23"/>
      <c r="CF201" s="23"/>
      <c r="CG201" s="23"/>
      <c r="CH201" s="23"/>
      <c r="CI201" s="23"/>
      <c r="CJ201" s="23"/>
      <c r="CK201" s="23"/>
      <c r="CL201" s="23"/>
      <c r="CM201" s="23"/>
      <c r="CN201" s="23"/>
      <c r="CO201" s="23"/>
      <c r="CP201" s="23"/>
      <c r="CQ201" s="23"/>
      <c r="CR201" s="23"/>
      <c r="CS201" s="23"/>
      <c r="CT201" s="23"/>
      <c r="CU201" s="23"/>
      <c r="CV201" s="23"/>
      <c r="CW201" s="23"/>
      <c r="CX201" s="23"/>
      <c r="CY201" s="23"/>
      <c r="CZ201" s="23"/>
      <c r="DA201" s="23"/>
      <c r="DB201" s="23"/>
      <c r="DC201" s="23"/>
      <c r="DD201" s="23"/>
      <c r="DE201" s="23"/>
      <c r="DF201" s="23"/>
      <c r="DG201" s="23"/>
      <c r="DH201" s="23">
        <f>IF(E200&gt;0,ROUND([1]Source!P425/E200,2),0)</f>
        <v>2942.67</v>
      </c>
      <c r="DI201" s="23"/>
      <c r="DJ201" s="23"/>
      <c r="DK201" s="252" t="str">
        <f>F201</f>
        <v>Материал</v>
      </c>
      <c r="DL201" s="23">
        <f>[1]Source!P425</f>
        <v>11138</v>
      </c>
      <c r="DM201" s="23"/>
      <c r="DN201" s="23"/>
      <c r="DO201" s="23"/>
      <c r="DP201" s="23"/>
      <c r="DQ201" s="23"/>
      <c r="DR201" s="23"/>
      <c r="DS201" s="23"/>
      <c r="DT201" s="23"/>
      <c r="DU201" s="23"/>
      <c r="DV201" s="23"/>
      <c r="DW201" s="23"/>
      <c r="DX201" s="23"/>
      <c r="DY201" s="23"/>
      <c r="DZ201" s="23"/>
      <c r="EA201" s="23"/>
      <c r="EB201" s="23"/>
      <c r="EC201" s="23"/>
      <c r="ED201" s="23"/>
      <c r="EE201" s="23"/>
      <c r="EF201" s="23"/>
      <c r="EG201" s="23"/>
      <c r="EH201" s="23"/>
      <c r="EI201" s="23"/>
      <c r="EJ201" s="23"/>
      <c r="EK201" s="23"/>
      <c r="EL201" s="23"/>
      <c r="EM201" s="23"/>
      <c r="EN201" s="23"/>
      <c r="EO201" s="23"/>
      <c r="EP201" s="23"/>
      <c r="EQ201" s="23"/>
      <c r="ER201" s="23"/>
      <c r="ES201" s="23"/>
      <c r="ET201" s="23"/>
      <c r="EU201" s="23"/>
      <c r="EV201" s="23"/>
      <c r="EW201" s="23"/>
      <c r="EX201" s="23"/>
      <c r="EY201" s="23"/>
      <c r="EZ201" s="23"/>
      <c r="FA201" s="23"/>
      <c r="FB201" s="23"/>
      <c r="FC201" s="23"/>
      <c r="FD201" s="23"/>
      <c r="FE201" s="23"/>
      <c r="FF201" s="23"/>
      <c r="FG201" s="23"/>
      <c r="FH201" s="23"/>
      <c r="FI201" s="23"/>
      <c r="FJ201" s="23"/>
      <c r="FK201" s="23"/>
      <c r="FL201" s="23"/>
      <c r="FM201" s="23"/>
      <c r="FN201" s="23"/>
      <c r="FO201" s="23"/>
      <c r="FP201" s="23"/>
      <c r="FQ201" s="23"/>
      <c r="FR201" s="23"/>
      <c r="FS201" s="23"/>
      <c r="FT201" s="23"/>
      <c r="FU201" s="23"/>
      <c r="FV201" s="23"/>
      <c r="FW201" s="23"/>
      <c r="FX201" s="23"/>
      <c r="FY201" s="23"/>
      <c r="FZ201" s="23"/>
      <c r="GA201" s="23"/>
      <c r="GB201" s="23"/>
      <c r="GC201" s="23"/>
      <c r="GD201" s="23"/>
      <c r="GE201" s="23"/>
      <c r="GF201" s="23"/>
      <c r="GG201" s="23"/>
      <c r="GH201" s="23"/>
      <c r="GI201" s="23"/>
      <c r="GJ201" s="23"/>
      <c r="GK201" s="23"/>
      <c r="GL201" s="23"/>
      <c r="GM201" s="23"/>
      <c r="GN201" s="23"/>
      <c r="GO201" s="23"/>
      <c r="GP201" s="23"/>
      <c r="GQ201" s="23"/>
      <c r="GR201" s="23"/>
      <c r="GS201" s="23"/>
      <c r="GT201" s="23"/>
      <c r="GU201" s="23"/>
      <c r="GV201" s="23"/>
      <c r="GW201" s="23"/>
      <c r="GX201" s="23"/>
      <c r="GY201" s="23"/>
      <c r="GZ201" s="23"/>
      <c r="HA201" s="23"/>
      <c r="HB201" s="23"/>
      <c r="HC201" s="23"/>
      <c r="HD201" s="23"/>
      <c r="HE201" s="23"/>
      <c r="HF201" s="23"/>
      <c r="HG201" s="23"/>
      <c r="HH201" s="23"/>
      <c r="HI201" s="23"/>
      <c r="HJ201" s="23"/>
      <c r="HK201" s="23"/>
      <c r="HL201" s="23"/>
      <c r="HM201" s="23"/>
      <c r="HN201" s="23"/>
      <c r="HO201" s="23"/>
      <c r="HP201" s="23"/>
      <c r="HQ201" s="23"/>
      <c r="HR201" s="23"/>
      <c r="HS201" s="23"/>
      <c r="HT201" s="23"/>
      <c r="HU201" s="23"/>
      <c r="HV201" s="23"/>
      <c r="HW201" s="23"/>
      <c r="HX201" s="23"/>
      <c r="HY201" s="23"/>
      <c r="HZ201" s="23"/>
      <c r="IA201" s="23"/>
      <c r="IB201" s="23"/>
      <c r="IC201" s="23"/>
      <c r="ID201" s="23"/>
      <c r="IE201" s="23"/>
      <c r="IF201" s="23"/>
      <c r="IG201" s="23"/>
      <c r="IH201" s="23"/>
      <c r="II201" s="23"/>
      <c r="IJ201" s="23"/>
      <c r="IK201" s="23"/>
      <c r="IL201" s="23"/>
      <c r="IM201" s="23"/>
      <c r="IN201" s="23"/>
      <c r="IO201" s="23"/>
      <c r="IP201" s="23"/>
      <c r="IQ201" s="23"/>
      <c r="IR201" s="23"/>
      <c r="IS201" s="23"/>
      <c r="IT201" s="23"/>
    </row>
    <row r="202" spans="1:254" customFormat="1" ht="24" x14ac:dyDescent="0.2">
      <c r="A202" s="101">
        <v>41</v>
      </c>
      <c r="B202" s="109" t="s">
        <v>487</v>
      </c>
      <c r="C202" s="102" t="s">
        <v>488</v>
      </c>
      <c r="D202" s="103" t="s">
        <v>454</v>
      </c>
      <c r="E202" s="104">
        <v>0.3785</v>
      </c>
      <c r="F202" s="243"/>
      <c r="G202" s="108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  <c r="CE202" s="23"/>
      <c r="CF202" s="23"/>
      <c r="CG202" s="23"/>
      <c r="CH202" s="23"/>
      <c r="CI202" s="23"/>
      <c r="CJ202" s="23"/>
      <c r="CK202" s="23"/>
      <c r="CL202" s="23"/>
      <c r="CM202" s="23"/>
      <c r="CN202" s="23"/>
      <c r="CO202" s="23"/>
      <c r="CP202" s="23"/>
      <c r="CQ202" s="23"/>
      <c r="CR202" s="23"/>
      <c r="CS202" s="23"/>
      <c r="CT202" s="23"/>
      <c r="CU202" s="23"/>
      <c r="CV202" s="23"/>
      <c r="CW202" s="23"/>
      <c r="CX202" s="23"/>
      <c r="CY202" s="23"/>
      <c r="CZ202" s="23"/>
      <c r="DA202" s="23"/>
      <c r="DB202" s="23"/>
      <c r="DC202" s="23"/>
      <c r="DD202" s="23"/>
      <c r="DE202" s="23"/>
      <c r="DF202" s="23"/>
      <c r="DG202" s="23"/>
      <c r="DH202" s="23"/>
      <c r="DI202" s="23"/>
      <c r="DJ202" s="23"/>
      <c r="DK202" s="23"/>
      <c r="DL202" s="23"/>
      <c r="DM202" s="23"/>
      <c r="DN202" s="23"/>
      <c r="DO202" s="23"/>
      <c r="DP202" s="23"/>
      <c r="DQ202" s="23"/>
      <c r="DR202" s="23"/>
      <c r="DS202" s="23"/>
      <c r="DT202" s="23"/>
      <c r="DU202" s="23"/>
      <c r="DV202" s="23"/>
      <c r="DW202" s="23"/>
      <c r="DX202" s="23"/>
      <c r="DY202" s="23"/>
      <c r="DZ202" s="23"/>
      <c r="EA202" s="23"/>
      <c r="EB202" s="23"/>
      <c r="EC202" s="23"/>
      <c r="ED202" s="23"/>
      <c r="EE202" s="23"/>
      <c r="EF202" s="23"/>
      <c r="EG202" s="23"/>
      <c r="EH202" s="23"/>
      <c r="EI202" s="23"/>
      <c r="EJ202" s="23"/>
      <c r="EK202" s="23"/>
      <c r="EL202" s="23"/>
      <c r="EM202" s="23"/>
      <c r="EN202" s="23"/>
      <c r="EO202" s="23"/>
      <c r="EP202" s="23"/>
      <c r="EQ202" s="23"/>
      <c r="ER202" s="23"/>
      <c r="ES202" s="23"/>
      <c r="ET202" s="23"/>
      <c r="EU202" s="23"/>
      <c r="EV202" s="23"/>
      <c r="EW202" s="23"/>
      <c r="EX202" s="23"/>
      <c r="EY202" s="23"/>
      <c r="EZ202" s="23"/>
      <c r="FA202" s="23"/>
      <c r="FB202" s="23"/>
      <c r="FC202" s="23"/>
      <c r="FD202" s="23"/>
      <c r="FE202" s="23"/>
      <c r="FF202" s="23"/>
      <c r="FG202" s="23"/>
      <c r="FH202" s="23"/>
      <c r="FI202" s="23"/>
      <c r="FJ202" s="23"/>
      <c r="FK202" s="23"/>
      <c r="FL202" s="23"/>
      <c r="FM202" s="23"/>
      <c r="FN202" s="23"/>
      <c r="FO202" s="23"/>
      <c r="FP202" s="23"/>
      <c r="FQ202" s="23"/>
      <c r="FR202" s="23"/>
      <c r="FS202" s="23"/>
      <c r="FT202" s="23"/>
      <c r="FU202" s="23"/>
      <c r="FV202" s="23"/>
      <c r="FW202" s="23"/>
      <c r="FX202" s="23"/>
      <c r="FY202" s="23"/>
      <c r="FZ202" s="23"/>
      <c r="GA202" s="23"/>
      <c r="GB202" s="23"/>
      <c r="GC202" s="23"/>
      <c r="GD202" s="23"/>
      <c r="GE202" s="23"/>
      <c r="GF202" s="23"/>
      <c r="GG202" s="23"/>
      <c r="GH202" s="23"/>
      <c r="GI202" s="23"/>
      <c r="GJ202" s="23"/>
      <c r="GK202" s="23"/>
      <c r="GL202" s="23"/>
      <c r="GM202" s="23"/>
      <c r="GN202" s="23"/>
      <c r="GO202" s="23"/>
      <c r="GP202" s="23"/>
      <c r="GQ202" s="23"/>
      <c r="GR202" s="23"/>
      <c r="GS202" s="23"/>
      <c r="GT202" s="23"/>
      <c r="GU202" s="23"/>
      <c r="GV202" s="23"/>
      <c r="GW202" s="23"/>
      <c r="GX202" s="23"/>
      <c r="GY202" s="23"/>
      <c r="GZ202" s="23"/>
      <c r="HA202" s="23"/>
      <c r="HB202" s="23"/>
      <c r="HC202" s="23"/>
      <c r="HD202" s="23"/>
      <c r="HE202" s="23"/>
      <c r="HF202" s="23"/>
      <c r="HG202" s="23"/>
      <c r="HH202" s="23"/>
      <c r="HI202" s="23"/>
      <c r="HJ202" s="23"/>
      <c r="HK202" s="23"/>
      <c r="HL202" s="23"/>
      <c r="HM202" s="23"/>
      <c r="HN202" s="23"/>
      <c r="HO202" s="23"/>
      <c r="HP202" s="23"/>
      <c r="HQ202" s="23"/>
      <c r="HR202" s="23"/>
      <c r="HS202" s="23"/>
      <c r="HT202" s="23"/>
      <c r="HU202" s="23"/>
      <c r="HV202" s="23"/>
      <c r="HW202" s="23"/>
      <c r="HX202" s="23"/>
      <c r="HY202" s="23"/>
      <c r="HZ202" s="23"/>
      <c r="IA202" s="23"/>
      <c r="IB202" s="23"/>
      <c r="IC202" s="23"/>
      <c r="ID202" s="23"/>
      <c r="IE202" s="23"/>
      <c r="IF202" s="23"/>
      <c r="IG202" s="23"/>
      <c r="IH202" s="23"/>
      <c r="II202" s="23"/>
      <c r="IJ202" s="23"/>
      <c r="IK202" s="23"/>
      <c r="IL202" s="23"/>
      <c r="IM202" s="23"/>
      <c r="IN202" s="23"/>
      <c r="IO202" s="23"/>
      <c r="IP202" s="23"/>
      <c r="IQ202" s="23"/>
      <c r="IR202" s="23"/>
      <c r="IS202" s="23"/>
      <c r="IT202" s="23"/>
    </row>
    <row r="203" spans="1:254" customFormat="1" ht="36" x14ac:dyDescent="0.2">
      <c r="A203" s="259" t="s">
        <v>718</v>
      </c>
      <c r="B203" s="258" t="s">
        <v>526</v>
      </c>
      <c r="C203" s="257" t="s">
        <v>632</v>
      </c>
      <c r="D203" s="256" t="s">
        <v>436</v>
      </c>
      <c r="E203" s="255">
        <v>0.54882500000000001</v>
      </c>
      <c r="F203" s="254" t="s">
        <v>875</v>
      </c>
      <c r="G203" s="253" t="s">
        <v>1008</v>
      </c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>
        <f>[1]Source!P429</f>
        <v>63106</v>
      </c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  <c r="CA203" s="23"/>
      <c r="CB203" s="23"/>
      <c r="CC203" s="23"/>
      <c r="CD203" s="23"/>
      <c r="CE203" s="23"/>
      <c r="CF203" s="23"/>
      <c r="CG203" s="23"/>
      <c r="CH203" s="23"/>
      <c r="CI203" s="23"/>
      <c r="CJ203" s="23"/>
      <c r="CK203" s="23"/>
      <c r="CL203" s="23"/>
      <c r="CM203" s="23"/>
      <c r="CN203" s="23"/>
      <c r="CO203" s="23"/>
      <c r="CP203" s="23"/>
      <c r="CQ203" s="23"/>
      <c r="CR203" s="23"/>
      <c r="CS203" s="23"/>
      <c r="CT203" s="23"/>
      <c r="CU203" s="23"/>
      <c r="CV203" s="23"/>
      <c r="CW203" s="23"/>
      <c r="CX203" s="23"/>
      <c r="CY203" s="23"/>
      <c r="CZ203" s="23"/>
      <c r="DA203" s="23"/>
      <c r="DB203" s="23"/>
      <c r="DC203" s="23"/>
      <c r="DD203" s="23"/>
      <c r="DE203" s="23"/>
      <c r="DF203" s="23"/>
      <c r="DG203" s="23"/>
      <c r="DH203" s="23">
        <f>IF(E202&gt;0,ROUND([1]Source!P429/E202,2),0)</f>
        <v>166726.54999999999</v>
      </c>
      <c r="DI203" s="23"/>
      <c r="DJ203" s="23"/>
      <c r="DK203" s="252" t="str">
        <f>F203</f>
        <v>Материал</v>
      </c>
      <c r="DL203" s="23">
        <f>[1]Source!P429</f>
        <v>63106</v>
      </c>
      <c r="DM203" s="23"/>
      <c r="DN203" s="23"/>
      <c r="DO203" s="23"/>
      <c r="DP203" s="23"/>
      <c r="DQ203" s="23"/>
      <c r="DR203" s="23"/>
      <c r="DS203" s="23"/>
      <c r="DT203" s="23"/>
      <c r="DU203" s="23"/>
      <c r="DV203" s="23"/>
      <c r="DW203" s="23"/>
      <c r="DX203" s="23"/>
      <c r="DY203" s="23"/>
      <c r="DZ203" s="23"/>
      <c r="EA203" s="23"/>
      <c r="EB203" s="23"/>
      <c r="EC203" s="23"/>
      <c r="ED203" s="23"/>
      <c r="EE203" s="23"/>
      <c r="EF203" s="23"/>
      <c r="EG203" s="23"/>
      <c r="EH203" s="23"/>
      <c r="EI203" s="23"/>
      <c r="EJ203" s="23"/>
      <c r="EK203" s="23"/>
      <c r="EL203" s="23"/>
      <c r="EM203" s="23"/>
      <c r="EN203" s="23"/>
      <c r="EO203" s="23"/>
      <c r="EP203" s="23"/>
      <c r="EQ203" s="23"/>
      <c r="ER203" s="23"/>
      <c r="ES203" s="23"/>
      <c r="ET203" s="23"/>
      <c r="EU203" s="23"/>
      <c r="EV203" s="23"/>
      <c r="EW203" s="23"/>
      <c r="EX203" s="23"/>
      <c r="EY203" s="23"/>
      <c r="EZ203" s="23"/>
      <c r="FA203" s="23"/>
      <c r="FB203" s="23"/>
      <c r="FC203" s="23"/>
      <c r="FD203" s="23"/>
      <c r="FE203" s="23"/>
      <c r="FF203" s="23"/>
      <c r="FG203" s="23"/>
      <c r="FH203" s="23"/>
      <c r="FI203" s="23"/>
      <c r="FJ203" s="23"/>
      <c r="FK203" s="23"/>
      <c r="FL203" s="23"/>
      <c r="FM203" s="23"/>
      <c r="FN203" s="23"/>
      <c r="FO203" s="23"/>
      <c r="FP203" s="23"/>
      <c r="FQ203" s="23"/>
      <c r="FR203" s="23"/>
      <c r="FS203" s="23"/>
      <c r="FT203" s="23"/>
      <c r="FU203" s="23"/>
      <c r="FV203" s="23"/>
      <c r="FW203" s="23"/>
      <c r="FX203" s="23"/>
      <c r="FY203" s="23"/>
      <c r="FZ203" s="23"/>
      <c r="GA203" s="23"/>
      <c r="GB203" s="23"/>
      <c r="GC203" s="23"/>
      <c r="GD203" s="23"/>
      <c r="GE203" s="23"/>
      <c r="GF203" s="23"/>
      <c r="GG203" s="23"/>
      <c r="GH203" s="23"/>
      <c r="GI203" s="23"/>
      <c r="GJ203" s="23"/>
      <c r="GK203" s="23"/>
      <c r="GL203" s="23"/>
      <c r="GM203" s="23"/>
      <c r="GN203" s="23"/>
      <c r="GO203" s="23"/>
      <c r="GP203" s="23"/>
      <c r="GQ203" s="23"/>
      <c r="GR203" s="23"/>
      <c r="GS203" s="23"/>
      <c r="GT203" s="23"/>
      <c r="GU203" s="23"/>
      <c r="GV203" s="23"/>
      <c r="GW203" s="23"/>
      <c r="GX203" s="23"/>
      <c r="GY203" s="23"/>
      <c r="GZ203" s="23"/>
      <c r="HA203" s="23"/>
      <c r="HB203" s="23"/>
      <c r="HC203" s="23"/>
      <c r="HD203" s="23"/>
      <c r="HE203" s="23"/>
      <c r="HF203" s="23"/>
      <c r="HG203" s="23"/>
      <c r="HH203" s="23"/>
      <c r="HI203" s="23"/>
      <c r="HJ203" s="23"/>
      <c r="HK203" s="23"/>
      <c r="HL203" s="23"/>
      <c r="HM203" s="23"/>
      <c r="HN203" s="23"/>
      <c r="HO203" s="23"/>
      <c r="HP203" s="23"/>
      <c r="HQ203" s="23"/>
      <c r="HR203" s="23"/>
      <c r="HS203" s="23"/>
      <c r="HT203" s="23"/>
      <c r="HU203" s="23"/>
      <c r="HV203" s="23"/>
      <c r="HW203" s="23"/>
      <c r="HX203" s="23"/>
      <c r="HY203" s="23"/>
      <c r="HZ203" s="23"/>
      <c r="IA203" s="23"/>
      <c r="IB203" s="23"/>
      <c r="IC203" s="23"/>
      <c r="ID203" s="23"/>
      <c r="IE203" s="23"/>
      <c r="IF203" s="23"/>
      <c r="IG203" s="23"/>
      <c r="IH203" s="23"/>
      <c r="II203" s="23"/>
      <c r="IJ203" s="23"/>
      <c r="IK203" s="23"/>
      <c r="IL203" s="23"/>
      <c r="IM203" s="23"/>
      <c r="IN203" s="23"/>
      <c r="IO203" s="23"/>
      <c r="IP203" s="23"/>
      <c r="IQ203" s="23"/>
      <c r="IR203" s="23"/>
      <c r="IS203" s="23"/>
      <c r="IT203" s="23"/>
    </row>
    <row r="204" spans="1:254" customFormat="1" ht="24" x14ac:dyDescent="0.2">
      <c r="A204" s="101">
        <v>42</v>
      </c>
      <c r="B204" s="109" t="s">
        <v>484</v>
      </c>
      <c r="C204" s="102" t="s">
        <v>717</v>
      </c>
      <c r="D204" s="103" t="s">
        <v>454</v>
      </c>
      <c r="E204" s="104">
        <v>0.3785</v>
      </c>
      <c r="F204" s="243"/>
      <c r="G204" s="108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  <c r="CA204" s="23"/>
      <c r="CB204" s="23"/>
      <c r="CC204" s="23"/>
      <c r="CD204" s="23"/>
      <c r="CE204" s="23"/>
      <c r="CF204" s="23"/>
      <c r="CG204" s="23"/>
      <c r="CH204" s="23"/>
      <c r="CI204" s="23"/>
      <c r="CJ204" s="23"/>
      <c r="CK204" s="23"/>
      <c r="CL204" s="23"/>
      <c r="CM204" s="23"/>
      <c r="CN204" s="23"/>
      <c r="CO204" s="23"/>
      <c r="CP204" s="23"/>
      <c r="CQ204" s="23"/>
      <c r="CR204" s="23"/>
      <c r="CS204" s="23"/>
      <c r="CT204" s="23"/>
      <c r="CU204" s="23"/>
      <c r="CV204" s="23"/>
      <c r="CW204" s="23"/>
      <c r="CX204" s="23"/>
      <c r="CY204" s="23"/>
      <c r="CZ204" s="23"/>
      <c r="DA204" s="23"/>
      <c r="DB204" s="23"/>
      <c r="DC204" s="23"/>
      <c r="DD204" s="23"/>
      <c r="DE204" s="23"/>
      <c r="DF204" s="23"/>
      <c r="DG204" s="23"/>
      <c r="DH204" s="23"/>
      <c r="DI204" s="23"/>
      <c r="DJ204" s="23"/>
      <c r="DK204" s="23"/>
      <c r="DL204" s="23"/>
      <c r="DM204" s="23"/>
      <c r="DN204" s="23"/>
      <c r="DO204" s="23"/>
      <c r="DP204" s="23"/>
      <c r="DQ204" s="23"/>
      <c r="DR204" s="23"/>
      <c r="DS204" s="23"/>
      <c r="DT204" s="23"/>
      <c r="DU204" s="23"/>
      <c r="DV204" s="23"/>
      <c r="DW204" s="23"/>
      <c r="DX204" s="23"/>
      <c r="DY204" s="23"/>
      <c r="DZ204" s="23"/>
      <c r="EA204" s="23"/>
      <c r="EB204" s="23"/>
      <c r="EC204" s="23"/>
      <c r="ED204" s="23"/>
      <c r="EE204" s="23"/>
      <c r="EF204" s="23"/>
      <c r="EG204" s="23"/>
      <c r="EH204" s="23"/>
      <c r="EI204" s="23"/>
      <c r="EJ204" s="23"/>
      <c r="EK204" s="23"/>
      <c r="EL204" s="23"/>
      <c r="EM204" s="23"/>
      <c r="EN204" s="23"/>
      <c r="EO204" s="23"/>
      <c r="EP204" s="23"/>
      <c r="EQ204" s="23"/>
      <c r="ER204" s="23"/>
      <c r="ES204" s="23"/>
      <c r="ET204" s="23"/>
      <c r="EU204" s="23"/>
      <c r="EV204" s="23"/>
      <c r="EW204" s="23"/>
      <c r="EX204" s="23"/>
      <c r="EY204" s="23"/>
      <c r="EZ204" s="23"/>
      <c r="FA204" s="23"/>
      <c r="FB204" s="23"/>
      <c r="FC204" s="23"/>
      <c r="FD204" s="23"/>
      <c r="FE204" s="23"/>
      <c r="FF204" s="23"/>
      <c r="FG204" s="23"/>
      <c r="FH204" s="23"/>
      <c r="FI204" s="23"/>
      <c r="FJ204" s="23"/>
      <c r="FK204" s="23"/>
      <c r="FL204" s="23"/>
      <c r="FM204" s="23"/>
      <c r="FN204" s="23"/>
      <c r="FO204" s="23"/>
      <c r="FP204" s="23"/>
      <c r="FQ204" s="23"/>
      <c r="FR204" s="23"/>
      <c r="FS204" s="23"/>
      <c r="FT204" s="23"/>
      <c r="FU204" s="23"/>
      <c r="FV204" s="23"/>
      <c r="FW204" s="23"/>
      <c r="FX204" s="23"/>
      <c r="FY204" s="23"/>
      <c r="FZ204" s="23"/>
      <c r="GA204" s="23"/>
      <c r="GB204" s="23"/>
      <c r="GC204" s="23"/>
      <c r="GD204" s="23"/>
      <c r="GE204" s="23"/>
      <c r="GF204" s="23"/>
      <c r="GG204" s="23"/>
      <c r="GH204" s="23"/>
      <c r="GI204" s="23"/>
      <c r="GJ204" s="23"/>
      <c r="GK204" s="23"/>
      <c r="GL204" s="23"/>
      <c r="GM204" s="23"/>
      <c r="GN204" s="23"/>
      <c r="GO204" s="23"/>
      <c r="GP204" s="23"/>
      <c r="GQ204" s="23"/>
      <c r="GR204" s="23"/>
      <c r="GS204" s="23"/>
      <c r="GT204" s="23"/>
      <c r="GU204" s="23"/>
      <c r="GV204" s="23"/>
      <c r="GW204" s="23"/>
      <c r="GX204" s="23"/>
      <c r="GY204" s="23"/>
      <c r="GZ204" s="23"/>
      <c r="HA204" s="23"/>
      <c r="HB204" s="23"/>
      <c r="HC204" s="23"/>
      <c r="HD204" s="23"/>
      <c r="HE204" s="23"/>
      <c r="HF204" s="23"/>
      <c r="HG204" s="23"/>
      <c r="HH204" s="23"/>
      <c r="HI204" s="23"/>
      <c r="HJ204" s="23"/>
      <c r="HK204" s="23"/>
      <c r="HL204" s="23"/>
      <c r="HM204" s="23"/>
      <c r="HN204" s="23"/>
      <c r="HO204" s="23"/>
      <c r="HP204" s="23"/>
      <c r="HQ204" s="23"/>
      <c r="HR204" s="23"/>
      <c r="HS204" s="23"/>
      <c r="HT204" s="23"/>
      <c r="HU204" s="23"/>
      <c r="HV204" s="23"/>
      <c r="HW204" s="23"/>
      <c r="HX204" s="23"/>
      <c r="HY204" s="23"/>
      <c r="HZ204" s="23"/>
      <c r="IA204" s="23"/>
      <c r="IB204" s="23"/>
      <c r="IC204" s="23"/>
      <c r="ID204" s="23"/>
      <c r="IE204" s="23"/>
      <c r="IF204" s="23"/>
      <c r="IG204" s="23"/>
      <c r="IH204" s="23"/>
      <c r="II204" s="23"/>
      <c r="IJ204" s="23"/>
      <c r="IK204" s="23"/>
      <c r="IL204" s="23"/>
      <c r="IM204" s="23"/>
      <c r="IN204" s="23"/>
      <c r="IO204" s="23"/>
      <c r="IP204" s="23"/>
      <c r="IQ204" s="23"/>
      <c r="IR204" s="23"/>
      <c r="IS204" s="23"/>
      <c r="IT204" s="23"/>
    </row>
    <row r="205" spans="1:254" customFormat="1" ht="12.75" x14ac:dyDescent="0.2">
      <c r="A205" s="266" t="s">
        <v>716</v>
      </c>
      <c r="B205" s="265" t="s">
        <v>438</v>
      </c>
      <c r="C205" s="264" t="s">
        <v>439</v>
      </c>
      <c r="D205" s="263" t="s">
        <v>433</v>
      </c>
      <c r="E205" s="262">
        <v>4.6177000000000001</v>
      </c>
      <c r="F205" s="261" t="s">
        <v>875</v>
      </c>
      <c r="G205" s="260" t="s">
        <v>1008</v>
      </c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>
        <f>[1]Source!P433</f>
        <v>4951</v>
      </c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  <c r="CA205" s="23"/>
      <c r="CB205" s="23"/>
      <c r="CC205" s="23"/>
      <c r="CD205" s="23"/>
      <c r="CE205" s="23"/>
      <c r="CF205" s="23"/>
      <c r="CG205" s="23"/>
      <c r="CH205" s="23"/>
      <c r="CI205" s="23"/>
      <c r="CJ205" s="23"/>
      <c r="CK205" s="23"/>
      <c r="CL205" s="23"/>
      <c r="CM205" s="23"/>
      <c r="CN205" s="23"/>
      <c r="CO205" s="23"/>
      <c r="CP205" s="23"/>
      <c r="CQ205" s="23"/>
      <c r="CR205" s="23"/>
      <c r="CS205" s="23"/>
      <c r="CT205" s="23"/>
      <c r="CU205" s="23"/>
      <c r="CV205" s="23"/>
      <c r="CW205" s="23"/>
      <c r="CX205" s="23"/>
      <c r="CY205" s="23"/>
      <c r="CZ205" s="23"/>
      <c r="DA205" s="23"/>
      <c r="DB205" s="23"/>
      <c r="DC205" s="23"/>
      <c r="DD205" s="23"/>
      <c r="DE205" s="23"/>
      <c r="DF205" s="23"/>
      <c r="DG205" s="23"/>
      <c r="DH205" s="23">
        <f>IF(E204&gt;0,ROUND([1]Source!P433/E204,2),0)</f>
        <v>13080.58</v>
      </c>
      <c r="DI205" s="23"/>
      <c r="DJ205" s="23"/>
      <c r="DK205" s="252" t="str">
        <f>F205</f>
        <v>Материал</v>
      </c>
      <c r="DL205" s="23">
        <f>[1]Source!P433</f>
        <v>4951</v>
      </c>
      <c r="DM205" s="23"/>
      <c r="DN205" s="23"/>
      <c r="DO205" s="23"/>
      <c r="DP205" s="23"/>
      <c r="DQ205" s="23"/>
      <c r="DR205" s="23"/>
      <c r="DS205" s="23"/>
      <c r="DT205" s="23"/>
      <c r="DU205" s="23"/>
      <c r="DV205" s="23"/>
      <c r="DW205" s="23"/>
      <c r="DX205" s="23"/>
      <c r="DY205" s="23"/>
      <c r="DZ205" s="23"/>
      <c r="EA205" s="23"/>
      <c r="EB205" s="23"/>
      <c r="EC205" s="23"/>
      <c r="ED205" s="23"/>
      <c r="EE205" s="23"/>
      <c r="EF205" s="23"/>
      <c r="EG205" s="23"/>
      <c r="EH205" s="23"/>
      <c r="EI205" s="23"/>
      <c r="EJ205" s="23"/>
      <c r="EK205" s="23"/>
      <c r="EL205" s="23"/>
      <c r="EM205" s="23"/>
      <c r="EN205" s="23"/>
      <c r="EO205" s="23"/>
      <c r="EP205" s="23"/>
      <c r="EQ205" s="23"/>
      <c r="ER205" s="23"/>
      <c r="ES205" s="23"/>
      <c r="ET205" s="23"/>
      <c r="EU205" s="23"/>
      <c r="EV205" s="23"/>
      <c r="EW205" s="23"/>
      <c r="EX205" s="23"/>
      <c r="EY205" s="23"/>
      <c r="EZ205" s="23"/>
      <c r="FA205" s="23"/>
      <c r="FB205" s="23"/>
      <c r="FC205" s="23"/>
      <c r="FD205" s="23"/>
      <c r="FE205" s="23"/>
      <c r="FF205" s="23"/>
      <c r="FG205" s="23"/>
      <c r="FH205" s="23"/>
      <c r="FI205" s="23"/>
      <c r="FJ205" s="23"/>
      <c r="FK205" s="23"/>
      <c r="FL205" s="23"/>
      <c r="FM205" s="23"/>
      <c r="FN205" s="23"/>
      <c r="FO205" s="23"/>
      <c r="FP205" s="23"/>
      <c r="FQ205" s="23"/>
      <c r="FR205" s="23"/>
      <c r="FS205" s="23"/>
      <c r="FT205" s="23"/>
      <c r="FU205" s="23"/>
      <c r="FV205" s="23"/>
      <c r="FW205" s="23"/>
      <c r="FX205" s="23"/>
      <c r="FY205" s="23"/>
      <c r="FZ205" s="23"/>
      <c r="GA205" s="23"/>
      <c r="GB205" s="23"/>
      <c r="GC205" s="23"/>
      <c r="GD205" s="23"/>
      <c r="GE205" s="23"/>
      <c r="GF205" s="23"/>
      <c r="GG205" s="23"/>
      <c r="GH205" s="23"/>
      <c r="GI205" s="23"/>
      <c r="GJ205" s="23"/>
      <c r="GK205" s="23"/>
      <c r="GL205" s="23"/>
      <c r="GM205" s="23"/>
      <c r="GN205" s="23"/>
      <c r="GO205" s="23"/>
      <c r="GP205" s="23"/>
      <c r="GQ205" s="23"/>
      <c r="GR205" s="23"/>
      <c r="GS205" s="23"/>
      <c r="GT205" s="23"/>
      <c r="GU205" s="23"/>
      <c r="GV205" s="23"/>
      <c r="GW205" s="23"/>
      <c r="GX205" s="23"/>
      <c r="GY205" s="23"/>
      <c r="GZ205" s="23"/>
      <c r="HA205" s="23"/>
      <c r="HB205" s="23"/>
      <c r="HC205" s="23"/>
      <c r="HD205" s="23"/>
      <c r="HE205" s="23"/>
      <c r="HF205" s="23"/>
      <c r="HG205" s="23"/>
      <c r="HH205" s="23"/>
      <c r="HI205" s="23"/>
      <c r="HJ205" s="23"/>
      <c r="HK205" s="23"/>
      <c r="HL205" s="23"/>
      <c r="HM205" s="23"/>
      <c r="HN205" s="23"/>
      <c r="HO205" s="23"/>
      <c r="HP205" s="23"/>
      <c r="HQ205" s="23"/>
      <c r="HR205" s="23"/>
      <c r="HS205" s="23"/>
      <c r="HT205" s="23"/>
      <c r="HU205" s="23"/>
      <c r="HV205" s="23"/>
      <c r="HW205" s="23"/>
      <c r="HX205" s="23"/>
      <c r="HY205" s="23"/>
      <c r="HZ205" s="23"/>
      <c r="IA205" s="23"/>
      <c r="IB205" s="23"/>
      <c r="IC205" s="23"/>
      <c r="ID205" s="23"/>
      <c r="IE205" s="23"/>
      <c r="IF205" s="23"/>
      <c r="IG205" s="23"/>
      <c r="IH205" s="23"/>
      <c r="II205" s="23"/>
      <c r="IJ205" s="23"/>
      <c r="IK205" s="23"/>
      <c r="IL205" s="23"/>
      <c r="IM205" s="23"/>
      <c r="IN205" s="23"/>
      <c r="IO205" s="23"/>
      <c r="IP205" s="23"/>
      <c r="IQ205" s="23"/>
      <c r="IR205" s="23"/>
      <c r="IS205" s="23"/>
      <c r="IT205" s="23"/>
    </row>
    <row r="206" spans="1:254" customFormat="1" ht="24" x14ac:dyDescent="0.2">
      <c r="A206" s="266" t="s">
        <v>715</v>
      </c>
      <c r="B206" s="265" t="s">
        <v>523</v>
      </c>
      <c r="C206" s="264" t="s">
        <v>524</v>
      </c>
      <c r="D206" s="263" t="s">
        <v>194</v>
      </c>
      <c r="E206" s="262">
        <v>77.213999999999999</v>
      </c>
      <c r="F206" s="261" t="s">
        <v>875</v>
      </c>
      <c r="G206" s="260" t="s">
        <v>1008</v>
      </c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>
        <f>[1]Source!P435</f>
        <v>597082</v>
      </c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  <c r="CA206" s="23"/>
      <c r="CB206" s="23"/>
      <c r="CC206" s="23"/>
      <c r="CD206" s="23"/>
      <c r="CE206" s="23"/>
      <c r="CF206" s="23"/>
      <c r="CG206" s="23"/>
      <c r="CH206" s="23"/>
      <c r="CI206" s="23"/>
      <c r="CJ206" s="23"/>
      <c r="CK206" s="23"/>
      <c r="CL206" s="23"/>
      <c r="CM206" s="23"/>
      <c r="CN206" s="23"/>
      <c r="CO206" s="23"/>
      <c r="CP206" s="23"/>
      <c r="CQ206" s="23"/>
      <c r="CR206" s="23"/>
      <c r="CS206" s="23"/>
      <c r="CT206" s="23"/>
      <c r="CU206" s="23"/>
      <c r="CV206" s="23"/>
      <c r="CW206" s="23"/>
      <c r="CX206" s="23"/>
      <c r="CY206" s="23"/>
      <c r="CZ206" s="23"/>
      <c r="DA206" s="23"/>
      <c r="DB206" s="23"/>
      <c r="DC206" s="23"/>
      <c r="DD206" s="23"/>
      <c r="DE206" s="23"/>
      <c r="DF206" s="23"/>
      <c r="DG206" s="23"/>
      <c r="DH206" s="23">
        <f>IF(E204&gt;0,ROUND([1]Source!P435/E204,2),0)</f>
        <v>1577495.38</v>
      </c>
      <c r="DI206" s="23"/>
      <c r="DJ206" s="23"/>
      <c r="DK206" s="252" t="str">
        <f>F206</f>
        <v>Материал</v>
      </c>
      <c r="DL206" s="23">
        <f>[1]Source!P435</f>
        <v>597082</v>
      </c>
      <c r="DM206" s="23"/>
      <c r="DN206" s="23"/>
      <c r="DO206" s="23"/>
      <c r="DP206" s="23"/>
      <c r="DQ206" s="23"/>
      <c r="DR206" s="23"/>
      <c r="DS206" s="23"/>
      <c r="DT206" s="23"/>
      <c r="DU206" s="23"/>
      <c r="DV206" s="23"/>
      <c r="DW206" s="23"/>
      <c r="DX206" s="23"/>
      <c r="DY206" s="23"/>
      <c r="DZ206" s="23"/>
      <c r="EA206" s="23"/>
      <c r="EB206" s="23"/>
      <c r="EC206" s="23"/>
      <c r="ED206" s="23"/>
      <c r="EE206" s="23"/>
      <c r="EF206" s="23"/>
      <c r="EG206" s="23"/>
      <c r="EH206" s="23"/>
      <c r="EI206" s="23"/>
      <c r="EJ206" s="23"/>
      <c r="EK206" s="23"/>
      <c r="EL206" s="23"/>
      <c r="EM206" s="23"/>
      <c r="EN206" s="23"/>
      <c r="EO206" s="23"/>
      <c r="EP206" s="23"/>
      <c r="EQ206" s="23"/>
      <c r="ER206" s="23"/>
      <c r="ES206" s="23"/>
      <c r="ET206" s="23"/>
      <c r="EU206" s="23"/>
      <c r="EV206" s="23"/>
      <c r="EW206" s="23"/>
      <c r="EX206" s="23"/>
      <c r="EY206" s="23"/>
      <c r="EZ206" s="23"/>
      <c r="FA206" s="23"/>
      <c r="FB206" s="23"/>
      <c r="FC206" s="23"/>
      <c r="FD206" s="23"/>
      <c r="FE206" s="23"/>
      <c r="FF206" s="23"/>
      <c r="FG206" s="23"/>
      <c r="FH206" s="23"/>
      <c r="FI206" s="23"/>
      <c r="FJ206" s="23"/>
      <c r="FK206" s="23"/>
      <c r="FL206" s="23"/>
      <c r="FM206" s="23"/>
      <c r="FN206" s="23"/>
      <c r="FO206" s="23"/>
      <c r="FP206" s="23"/>
      <c r="FQ206" s="23"/>
      <c r="FR206" s="23"/>
      <c r="FS206" s="23"/>
      <c r="FT206" s="23"/>
      <c r="FU206" s="23"/>
      <c r="FV206" s="23"/>
      <c r="FW206" s="23"/>
      <c r="FX206" s="23"/>
      <c r="FY206" s="23"/>
      <c r="FZ206" s="23"/>
      <c r="GA206" s="23"/>
      <c r="GB206" s="23"/>
      <c r="GC206" s="23"/>
      <c r="GD206" s="23"/>
      <c r="GE206" s="23"/>
      <c r="GF206" s="23"/>
      <c r="GG206" s="23"/>
      <c r="GH206" s="23"/>
      <c r="GI206" s="23"/>
      <c r="GJ206" s="23"/>
      <c r="GK206" s="23"/>
      <c r="GL206" s="23"/>
      <c r="GM206" s="23"/>
      <c r="GN206" s="23"/>
      <c r="GO206" s="23"/>
      <c r="GP206" s="23"/>
      <c r="GQ206" s="23"/>
      <c r="GR206" s="23"/>
      <c r="GS206" s="23"/>
      <c r="GT206" s="23"/>
      <c r="GU206" s="23"/>
      <c r="GV206" s="23"/>
      <c r="GW206" s="23"/>
      <c r="GX206" s="23"/>
      <c r="GY206" s="23"/>
      <c r="GZ206" s="23"/>
      <c r="HA206" s="23"/>
      <c r="HB206" s="23"/>
      <c r="HC206" s="23"/>
      <c r="HD206" s="23"/>
      <c r="HE206" s="23"/>
      <c r="HF206" s="23"/>
      <c r="HG206" s="23"/>
      <c r="HH206" s="23"/>
      <c r="HI206" s="23"/>
      <c r="HJ206" s="23"/>
      <c r="HK206" s="23"/>
      <c r="HL206" s="23"/>
      <c r="HM206" s="23"/>
      <c r="HN206" s="23"/>
      <c r="HO206" s="23"/>
      <c r="HP206" s="23"/>
      <c r="HQ206" s="23"/>
      <c r="HR206" s="23"/>
      <c r="HS206" s="23"/>
      <c r="HT206" s="23"/>
      <c r="HU206" s="23"/>
      <c r="HV206" s="23"/>
      <c r="HW206" s="23"/>
      <c r="HX206" s="23"/>
      <c r="HY206" s="23"/>
      <c r="HZ206" s="23"/>
      <c r="IA206" s="23"/>
      <c r="IB206" s="23"/>
      <c r="IC206" s="23"/>
      <c r="ID206" s="23"/>
      <c r="IE206" s="23"/>
      <c r="IF206" s="23"/>
      <c r="IG206" s="23"/>
      <c r="IH206" s="23"/>
      <c r="II206" s="23"/>
      <c r="IJ206" s="23"/>
      <c r="IK206" s="23"/>
      <c r="IL206" s="23"/>
      <c r="IM206" s="23"/>
      <c r="IN206" s="23"/>
      <c r="IO206" s="23"/>
      <c r="IP206" s="23"/>
      <c r="IQ206" s="23"/>
      <c r="IR206" s="23"/>
      <c r="IS206" s="23"/>
      <c r="IT206" s="23"/>
    </row>
    <row r="207" spans="1:254" customFormat="1" ht="12.75" x14ac:dyDescent="0.2">
      <c r="A207" s="259" t="s">
        <v>714</v>
      </c>
      <c r="B207" s="258" t="s">
        <v>434</v>
      </c>
      <c r="C207" s="257" t="s">
        <v>435</v>
      </c>
      <c r="D207" s="256" t="s">
        <v>194</v>
      </c>
      <c r="E207" s="255">
        <v>67.373000000000005</v>
      </c>
      <c r="F207" s="254" t="s">
        <v>875</v>
      </c>
      <c r="G207" s="253" t="s">
        <v>1008</v>
      </c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>
        <f>[1]Source!P437</f>
        <v>1411</v>
      </c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  <c r="CA207" s="23"/>
      <c r="CB207" s="23"/>
      <c r="CC207" s="23"/>
      <c r="CD207" s="23"/>
      <c r="CE207" s="23"/>
      <c r="CF207" s="23"/>
      <c r="CG207" s="23"/>
      <c r="CH207" s="23"/>
      <c r="CI207" s="23"/>
      <c r="CJ207" s="23"/>
      <c r="CK207" s="23"/>
      <c r="CL207" s="23"/>
      <c r="CM207" s="23"/>
      <c r="CN207" s="23"/>
      <c r="CO207" s="23"/>
      <c r="CP207" s="23"/>
      <c r="CQ207" s="23"/>
      <c r="CR207" s="23"/>
      <c r="CS207" s="23"/>
      <c r="CT207" s="23"/>
      <c r="CU207" s="23"/>
      <c r="CV207" s="23"/>
      <c r="CW207" s="23"/>
      <c r="CX207" s="23"/>
      <c r="CY207" s="23"/>
      <c r="CZ207" s="23"/>
      <c r="DA207" s="23"/>
      <c r="DB207" s="23"/>
      <c r="DC207" s="23"/>
      <c r="DD207" s="23"/>
      <c r="DE207" s="23"/>
      <c r="DF207" s="23"/>
      <c r="DG207" s="23"/>
      <c r="DH207" s="23">
        <f>IF(E204&gt;0,ROUND([1]Source!P437/E204,2),0)</f>
        <v>3727.87</v>
      </c>
      <c r="DI207" s="23"/>
      <c r="DJ207" s="23"/>
      <c r="DK207" s="252" t="str">
        <f>F207</f>
        <v>Материал</v>
      </c>
      <c r="DL207" s="23">
        <f>[1]Source!P437</f>
        <v>1411</v>
      </c>
      <c r="DM207" s="23"/>
      <c r="DN207" s="23"/>
      <c r="DO207" s="23"/>
      <c r="DP207" s="23"/>
      <c r="DQ207" s="23"/>
      <c r="DR207" s="23"/>
      <c r="DS207" s="23"/>
      <c r="DT207" s="23"/>
      <c r="DU207" s="23"/>
      <c r="DV207" s="23"/>
      <c r="DW207" s="23"/>
      <c r="DX207" s="23"/>
      <c r="DY207" s="23"/>
      <c r="DZ207" s="23"/>
      <c r="EA207" s="23"/>
      <c r="EB207" s="23"/>
      <c r="EC207" s="23"/>
      <c r="ED207" s="23"/>
      <c r="EE207" s="23"/>
      <c r="EF207" s="23"/>
      <c r="EG207" s="23"/>
      <c r="EH207" s="23"/>
      <c r="EI207" s="23"/>
      <c r="EJ207" s="23"/>
      <c r="EK207" s="23"/>
      <c r="EL207" s="23"/>
      <c r="EM207" s="23"/>
      <c r="EN207" s="23"/>
      <c r="EO207" s="23"/>
      <c r="EP207" s="23"/>
      <c r="EQ207" s="23"/>
      <c r="ER207" s="23"/>
      <c r="ES207" s="23"/>
      <c r="ET207" s="23"/>
      <c r="EU207" s="23"/>
      <c r="EV207" s="23"/>
      <c r="EW207" s="23"/>
      <c r="EX207" s="23"/>
      <c r="EY207" s="23"/>
      <c r="EZ207" s="23"/>
      <c r="FA207" s="23"/>
      <c r="FB207" s="23"/>
      <c r="FC207" s="23"/>
      <c r="FD207" s="23"/>
      <c r="FE207" s="23"/>
      <c r="FF207" s="23"/>
      <c r="FG207" s="23"/>
      <c r="FH207" s="23"/>
      <c r="FI207" s="23"/>
      <c r="FJ207" s="23"/>
      <c r="FK207" s="23"/>
      <c r="FL207" s="23"/>
      <c r="FM207" s="23"/>
      <c r="FN207" s="23"/>
      <c r="FO207" s="23"/>
      <c r="FP207" s="23"/>
      <c r="FQ207" s="23"/>
      <c r="FR207" s="23"/>
      <c r="FS207" s="23"/>
      <c r="FT207" s="23"/>
      <c r="FU207" s="23"/>
      <c r="FV207" s="23"/>
      <c r="FW207" s="23"/>
      <c r="FX207" s="23"/>
      <c r="FY207" s="23"/>
      <c r="FZ207" s="23"/>
      <c r="GA207" s="23"/>
      <c r="GB207" s="23"/>
      <c r="GC207" s="23"/>
      <c r="GD207" s="23"/>
      <c r="GE207" s="23"/>
      <c r="GF207" s="23"/>
      <c r="GG207" s="23"/>
      <c r="GH207" s="23"/>
      <c r="GI207" s="23"/>
      <c r="GJ207" s="23"/>
      <c r="GK207" s="23"/>
      <c r="GL207" s="23"/>
      <c r="GM207" s="23"/>
      <c r="GN207" s="23"/>
      <c r="GO207" s="23"/>
      <c r="GP207" s="23"/>
      <c r="GQ207" s="23"/>
      <c r="GR207" s="23"/>
      <c r="GS207" s="23"/>
      <c r="GT207" s="23"/>
      <c r="GU207" s="23"/>
      <c r="GV207" s="23"/>
      <c r="GW207" s="23"/>
      <c r="GX207" s="23"/>
      <c r="GY207" s="23"/>
      <c r="GZ207" s="23"/>
      <c r="HA207" s="23"/>
      <c r="HB207" s="23"/>
      <c r="HC207" s="23"/>
      <c r="HD207" s="23"/>
      <c r="HE207" s="23"/>
      <c r="HF207" s="23"/>
      <c r="HG207" s="23"/>
      <c r="HH207" s="23"/>
      <c r="HI207" s="23"/>
      <c r="HJ207" s="23"/>
      <c r="HK207" s="23"/>
      <c r="HL207" s="23"/>
      <c r="HM207" s="23"/>
      <c r="HN207" s="23"/>
      <c r="HO207" s="23"/>
      <c r="HP207" s="23"/>
      <c r="HQ207" s="23"/>
      <c r="HR207" s="23"/>
      <c r="HS207" s="23"/>
      <c r="HT207" s="23"/>
      <c r="HU207" s="23"/>
      <c r="HV207" s="23"/>
      <c r="HW207" s="23"/>
      <c r="HX207" s="23"/>
      <c r="HY207" s="23"/>
      <c r="HZ207" s="23"/>
      <c r="IA207" s="23"/>
      <c r="IB207" s="23"/>
      <c r="IC207" s="23"/>
      <c r="ID207" s="23"/>
      <c r="IE207" s="23"/>
      <c r="IF207" s="23"/>
      <c r="IG207" s="23"/>
      <c r="IH207" s="23"/>
      <c r="II207" s="23"/>
      <c r="IJ207" s="23"/>
      <c r="IK207" s="23"/>
      <c r="IL207" s="23"/>
      <c r="IM207" s="23"/>
      <c r="IN207" s="23"/>
      <c r="IO207" s="23"/>
      <c r="IP207" s="23"/>
      <c r="IQ207" s="23"/>
      <c r="IR207" s="23"/>
      <c r="IS207" s="23"/>
      <c r="IT207" s="23"/>
    </row>
    <row r="208" spans="1:254" customFormat="1" ht="24" x14ac:dyDescent="0.2">
      <c r="A208" s="101">
        <v>43</v>
      </c>
      <c r="B208" s="109" t="s">
        <v>485</v>
      </c>
      <c r="C208" s="102" t="s">
        <v>486</v>
      </c>
      <c r="D208" s="103" t="s">
        <v>454</v>
      </c>
      <c r="E208" s="104">
        <v>-0.3785</v>
      </c>
      <c r="F208" s="243"/>
      <c r="G208" s="108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  <c r="CA208" s="23"/>
      <c r="CB208" s="23"/>
      <c r="CC208" s="23"/>
      <c r="CD208" s="23"/>
      <c r="CE208" s="23"/>
      <c r="CF208" s="23"/>
      <c r="CG208" s="23"/>
      <c r="CH208" s="23"/>
      <c r="CI208" s="23"/>
      <c r="CJ208" s="23"/>
      <c r="CK208" s="23"/>
      <c r="CL208" s="23"/>
      <c r="CM208" s="23"/>
      <c r="CN208" s="23"/>
      <c r="CO208" s="23"/>
      <c r="CP208" s="23"/>
      <c r="CQ208" s="23"/>
      <c r="CR208" s="23"/>
      <c r="CS208" s="23"/>
      <c r="CT208" s="23"/>
      <c r="CU208" s="23"/>
      <c r="CV208" s="23"/>
      <c r="CW208" s="23"/>
      <c r="CX208" s="23"/>
      <c r="CY208" s="23"/>
      <c r="CZ208" s="23"/>
      <c r="DA208" s="23"/>
      <c r="DB208" s="23"/>
      <c r="DC208" s="23"/>
      <c r="DD208" s="23"/>
      <c r="DE208" s="23"/>
      <c r="DF208" s="23"/>
      <c r="DG208" s="23"/>
      <c r="DH208" s="23"/>
      <c r="DI208" s="23"/>
      <c r="DJ208" s="23"/>
      <c r="DK208" s="23"/>
      <c r="DL208" s="23"/>
      <c r="DM208" s="23"/>
      <c r="DN208" s="23"/>
      <c r="DO208" s="23"/>
      <c r="DP208" s="23"/>
      <c r="DQ208" s="23"/>
      <c r="DR208" s="23"/>
      <c r="DS208" s="23"/>
      <c r="DT208" s="23"/>
      <c r="DU208" s="23"/>
      <c r="DV208" s="23"/>
      <c r="DW208" s="23"/>
      <c r="DX208" s="23"/>
      <c r="DY208" s="23"/>
      <c r="DZ208" s="23"/>
      <c r="EA208" s="23"/>
      <c r="EB208" s="23"/>
      <c r="EC208" s="23"/>
      <c r="ED208" s="23"/>
      <c r="EE208" s="23"/>
      <c r="EF208" s="23"/>
      <c r="EG208" s="23"/>
      <c r="EH208" s="23"/>
      <c r="EI208" s="23"/>
      <c r="EJ208" s="23"/>
      <c r="EK208" s="23"/>
      <c r="EL208" s="23"/>
      <c r="EM208" s="23"/>
      <c r="EN208" s="23"/>
      <c r="EO208" s="23"/>
      <c r="EP208" s="23"/>
      <c r="EQ208" s="23"/>
      <c r="ER208" s="23"/>
      <c r="ES208" s="23"/>
      <c r="ET208" s="23"/>
      <c r="EU208" s="23"/>
      <c r="EV208" s="23"/>
      <c r="EW208" s="23"/>
      <c r="EX208" s="23"/>
      <c r="EY208" s="23"/>
      <c r="EZ208" s="23"/>
      <c r="FA208" s="23"/>
      <c r="FB208" s="23"/>
      <c r="FC208" s="23"/>
      <c r="FD208" s="23"/>
      <c r="FE208" s="23"/>
      <c r="FF208" s="23"/>
      <c r="FG208" s="23"/>
      <c r="FH208" s="23"/>
      <c r="FI208" s="23"/>
      <c r="FJ208" s="23"/>
      <c r="FK208" s="23"/>
      <c r="FL208" s="23"/>
      <c r="FM208" s="23"/>
      <c r="FN208" s="23"/>
      <c r="FO208" s="23"/>
      <c r="FP208" s="23"/>
      <c r="FQ208" s="23"/>
      <c r="FR208" s="23"/>
      <c r="FS208" s="23"/>
      <c r="FT208" s="23"/>
      <c r="FU208" s="23"/>
      <c r="FV208" s="23"/>
      <c r="FW208" s="23"/>
      <c r="FX208" s="23"/>
      <c r="FY208" s="23"/>
      <c r="FZ208" s="23"/>
      <c r="GA208" s="23"/>
      <c r="GB208" s="23"/>
      <c r="GC208" s="23"/>
      <c r="GD208" s="23"/>
      <c r="GE208" s="23"/>
      <c r="GF208" s="23"/>
      <c r="GG208" s="23"/>
      <c r="GH208" s="23"/>
      <c r="GI208" s="23"/>
      <c r="GJ208" s="23"/>
      <c r="GK208" s="23"/>
      <c r="GL208" s="23"/>
      <c r="GM208" s="23"/>
      <c r="GN208" s="23"/>
      <c r="GO208" s="23"/>
      <c r="GP208" s="23"/>
      <c r="GQ208" s="23"/>
      <c r="GR208" s="23"/>
      <c r="GS208" s="23"/>
      <c r="GT208" s="23"/>
      <c r="GU208" s="23"/>
      <c r="GV208" s="23"/>
      <c r="GW208" s="23"/>
      <c r="GX208" s="23"/>
      <c r="GY208" s="23"/>
      <c r="GZ208" s="23"/>
      <c r="HA208" s="23"/>
      <c r="HB208" s="23"/>
      <c r="HC208" s="23"/>
      <c r="HD208" s="23"/>
      <c r="HE208" s="23"/>
      <c r="HF208" s="23"/>
      <c r="HG208" s="23"/>
      <c r="HH208" s="23"/>
      <c r="HI208" s="23"/>
      <c r="HJ208" s="23"/>
      <c r="HK208" s="23"/>
      <c r="HL208" s="23"/>
      <c r="HM208" s="23"/>
      <c r="HN208" s="23"/>
      <c r="HO208" s="23"/>
      <c r="HP208" s="23"/>
      <c r="HQ208" s="23"/>
      <c r="HR208" s="23"/>
      <c r="HS208" s="23"/>
      <c r="HT208" s="23"/>
      <c r="HU208" s="23"/>
      <c r="HV208" s="23"/>
      <c r="HW208" s="23"/>
      <c r="HX208" s="23"/>
      <c r="HY208" s="23"/>
      <c r="HZ208" s="23"/>
      <c r="IA208" s="23"/>
      <c r="IB208" s="23"/>
      <c r="IC208" s="23"/>
      <c r="ID208" s="23"/>
      <c r="IE208" s="23"/>
      <c r="IF208" s="23"/>
      <c r="IG208" s="23"/>
      <c r="IH208" s="23"/>
      <c r="II208" s="23"/>
      <c r="IJ208" s="23"/>
      <c r="IK208" s="23"/>
      <c r="IL208" s="23"/>
      <c r="IM208" s="23"/>
      <c r="IN208" s="23"/>
      <c r="IO208" s="23"/>
      <c r="IP208" s="23"/>
      <c r="IQ208" s="23"/>
      <c r="IR208" s="23"/>
      <c r="IS208" s="23"/>
      <c r="IT208" s="23"/>
    </row>
    <row r="209" spans="1:254" customFormat="1" ht="12.75" x14ac:dyDescent="0.2">
      <c r="A209" s="266" t="s">
        <v>713</v>
      </c>
      <c r="B209" s="265" t="s">
        <v>438</v>
      </c>
      <c r="C209" s="264" t="s">
        <v>439</v>
      </c>
      <c r="D209" s="263" t="s">
        <v>433</v>
      </c>
      <c r="E209" s="262">
        <v>-2.6797800000000001</v>
      </c>
      <c r="F209" s="261" t="s">
        <v>875</v>
      </c>
      <c r="G209" s="260" t="s">
        <v>1008</v>
      </c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>
        <f>[1]Source!P441</f>
        <v>-2873</v>
      </c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  <c r="CE209" s="23"/>
      <c r="CF209" s="23"/>
      <c r="CG209" s="23"/>
      <c r="CH209" s="23"/>
      <c r="CI209" s="23"/>
      <c r="CJ209" s="23"/>
      <c r="CK209" s="23"/>
      <c r="CL209" s="23"/>
      <c r="CM209" s="23"/>
      <c r="CN209" s="23"/>
      <c r="CO209" s="23"/>
      <c r="CP209" s="23"/>
      <c r="CQ209" s="23"/>
      <c r="CR209" s="23"/>
      <c r="CS209" s="23"/>
      <c r="CT209" s="23"/>
      <c r="CU209" s="23"/>
      <c r="CV209" s="23"/>
      <c r="CW209" s="23"/>
      <c r="CX209" s="23"/>
      <c r="CY209" s="23"/>
      <c r="CZ209" s="23"/>
      <c r="DA209" s="23"/>
      <c r="DB209" s="23"/>
      <c r="DC209" s="23"/>
      <c r="DD209" s="23"/>
      <c r="DE209" s="23"/>
      <c r="DF209" s="23"/>
      <c r="DG209" s="23"/>
      <c r="DH209" s="23">
        <f>IF(E208&gt;0,ROUND([1]Source!P441/E208,2),0)</f>
        <v>0</v>
      </c>
      <c r="DI209" s="23"/>
      <c r="DJ209" s="23"/>
      <c r="DK209" s="252" t="str">
        <f>F209</f>
        <v>Материал</v>
      </c>
      <c r="DL209" s="23">
        <f>[1]Source!P441</f>
        <v>-2873</v>
      </c>
      <c r="DM209" s="23"/>
      <c r="DN209" s="23"/>
      <c r="DO209" s="23"/>
      <c r="DP209" s="23"/>
      <c r="DQ209" s="23"/>
      <c r="DR209" s="23"/>
      <c r="DS209" s="23"/>
      <c r="DT209" s="23"/>
      <c r="DU209" s="23"/>
      <c r="DV209" s="23"/>
      <c r="DW209" s="23"/>
      <c r="DX209" s="23"/>
      <c r="DY209" s="23"/>
      <c r="DZ209" s="23"/>
      <c r="EA209" s="23"/>
      <c r="EB209" s="23"/>
      <c r="EC209" s="23"/>
      <c r="ED209" s="23"/>
      <c r="EE209" s="23"/>
      <c r="EF209" s="23"/>
      <c r="EG209" s="23"/>
      <c r="EH209" s="23"/>
      <c r="EI209" s="23"/>
      <c r="EJ209" s="23"/>
      <c r="EK209" s="23"/>
      <c r="EL209" s="23"/>
      <c r="EM209" s="23"/>
      <c r="EN209" s="23"/>
      <c r="EO209" s="23"/>
      <c r="EP209" s="23"/>
      <c r="EQ209" s="23"/>
      <c r="ER209" s="23"/>
      <c r="ES209" s="23"/>
      <c r="ET209" s="23"/>
      <c r="EU209" s="23"/>
      <c r="EV209" s="23"/>
      <c r="EW209" s="23"/>
      <c r="EX209" s="23"/>
      <c r="EY209" s="23"/>
      <c r="EZ209" s="23"/>
      <c r="FA209" s="23"/>
      <c r="FB209" s="23"/>
      <c r="FC209" s="23"/>
      <c r="FD209" s="23"/>
      <c r="FE209" s="23"/>
      <c r="FF209" s="23"/>
      <c r="FG209" s="23"/>
      <c r="FH209" s="23"/>
      <c r="FI209" s="23"/>
      <c r="FJ209" s="23"/>
      <c r="FK209" s="23"/>
      <c r="FL209" s="23"/>
      <c r="FM209" s="23"/>
      <c r="FN209" s="23"/>
      <c r="FO209" s="23"/>
      <c r="FP209" s="23"/>
      <c r="FQ209" s="23"/>
      <c r="FR209" s="23"/>
      <c r="FS209" s="23"/>
      <c r="FT209" s="23"/>
      <c r="FU209" s="23"/>
      <c r="FV209" s="23"/>
      <c r="FW209" s="23"/>
      <c r="FX209" s="23"/>
      <c r="FY209" s="23"/>
      <c r="FZ209" s="23"/>
      <c r="GA209" s="23"/>
      <c r="GB209" s="23"/>
      <c r="GC209" s="23"/>
      <c r="GD209" s="23"/>
      <c r="GE209" s="23"/>
      <c r="GF209" s="23"/>
      <c r="GG209" s="23"/>
      <c r="GH209" s="23"/>
      <c r="GI209" s="23"/>
      <c r="GJ209" s="23"/>
      <c r="GK209" s="23"/>
      <c r="GL209" s="23"/>
      <c r="GM209" s="23"/>
      <c r="GN209" s="23"/>
      <c r="GO209" s="23"/>
      <c r="GP209" s="23"/>
      <c r="GQ209" s="23"/>
      <c r="GR209" s="23"/>
      <c r="GS209" s="23"/>
      <c r="GT209" s="23"/>
      <c r="GU209" s="23"/>
      <c r="GV209" s="23"/>
      <c r="GW209" s="23"/>
      <c r="GX209" s="23"/>
      <c r="GY209" s="23"/>
      <c r="GZ209" s="23"/>
      <c r="HA209" s="23"/>
      <c r="HB209" s="23"/>
      <c r="HC209" s="23"/>
      <c r="HD209" s="23"/>
      <c r="HE209" s="23"/>
      <c r="HF209" s="23"/>
      <c r="HG209" s="23"/>
      <c r="HH209" s="23"/>
      <c r="HI209" s="23"/>
      <c r="HJ209" s="23"/>
      <c r="HK209" s="23"/>
      <c r="HL209" s="23"/>
      <c r="HM209" s="23"/>
      <c r="HN209" s="23"/>
      <c r="HO209" s="23"/>
      <c r="HP209" s="23"/>
      <c r="HQ209" s="23"/>
      <c r="HR209" s="23"/>
      <c r="HS209" s="23"/>
      <c r="HT209" s="23"/>
      <c r="HU209" s="23"/>
      <c r="HV209" s="23"/>
      <c r="HW209" s="23"/>
      <c r="HX209" s="23"/>
      <c r="HY209" s="23"/>
      <c r="HZ209" s="23"/>
      <c r="IA209" s="23"/>
      <c r="IB209" s="23"/>
      <c r="IC209" s="23"/>
      <c r="ID209" s="23"/>
      <c r="IE209" s="23"/>
      <c r="IF209" s="23"/>
      <c r="IG209" s="23"/>
      <c r="IH209" s="23"/>
      <c r="II209" s="23"/>
      <c r="IJ209" s="23"/>
      <c r="IK209" s="23"/>
      <c r="IL209" s="23"/>
      <c r="IM209" s="23"/>
      <c r="IN209" s="23"/>
      <c r="IO209" s="23"/>
      <c r="IP209" s="23"/>
      <c r="IQ209" s="23"/>
      <c r="IR209" s="23"/>
      <c r="IS209" s="23"/>
      <c r="IT209" s="23"/>
    </row>
    <row r="210" spans="1:254" customFormat="1" ht="24" x14ac:dyDescent="0.2">
      <c r="A210" s="259" t="s">
        <v>712</v>
      </c>
      <c r="B210" s="258" t="s">
        <v>523</v>
      </c>
      <c r="C210" s="257" t="s">
        <v>524</v>
      </c>
      <c r="D210" s="256" t="s">
        <v>194</v>
      </c>
      <c r="E210" s="255">
        <v>-46.328400000000002</v>
      </c>
      <c r="F210" s="254" t="s">
        <v>875</v>
      </c>
      <c r="G210" s="253" t="s">
        <v>1008</v>
      </c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>
        <f>[1]Source!P443</f>
        <v>-358249</v>
      </c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  <c r="CE210" s="23"/>
      <c r="CF210" s="23"/>
      <c r="CG210" s="23"/>
      <c r="CH210" s="23"/>
      <c r="CI210" s="23"/>
      <c r="CJ210" s="23"/>
      <c r="CK210" s="23"/>
      <c r="CL210" s="23"/>
      <c r="CM210" s="23"/>
      <c r="CN210" s="23"/>
      <c r="CO210" s="23"/>
      <c r="CP210" s="23"/>
      <c r="CQ210" s="23"/>
      <c r="CR210" s="23"/>
      <c r="CS210" s="23"/>
      <c r="CT210" s="23"/>
      <c r="CU210" s="23"/>
      <c r="CV210" s="23"/>
      <c r="CW210" s="23"/>
      <c r="CX210" s="23"/>
      <c r="CY210" s="23"/>
      <c r="CZ210" s="23"/>
      <c r="DA210" s="23"/>
      <c r="DB210" s="23"/>
      <c r="DC210" s="23"/>
      <c r="DD210" s="23"/>
      <c r="DE210" s="23"/>
      <c r="DF210" s="23"/>
      <c r="DG210" s="23"/>
      <c r="DH210" s="23">
        <f>IF(E208&gt;0,ROUND([1]Source!P443/E208,2),0)</f>
        <v>0</v>
      </c>
      <c r="DI210" s="23"/>
      <c r="DJ210" s="23"/>
      <c r="DK210" s="252" t="str">
        <f>F210</f>
        <v>Материал</v>
      </c>
      <c r="DL210" s="23">
        <f>[1]Source!P443</f>
        <v>-358249</v>
      </c>
      <c r="DM210" s="23"/>
      <c r="DN210" s="23"/>
      <c r="DO210" s="23"/>
      <c r="DP210" s="23"/>
      <c r="DQ210" s="23"/>
      <c r="DR210" s="23"/>
      <c r="DS210" s="23"/>
      <c r="DT210" s="23"/>
      <c r="DU210" s="23"/>
      <c r="DV210" s="23"/>
      <c r="DW210" s="23"/>
      <c r="DX210" s="23"/>
      <c r="DY210" s="23"/>
      <c r="DZ210" s="23"/>
      <c r="EA210" s="23"/>
      <c r="EB210" s="23"/>
      <c r="EC210" s="23"/>
      <c r="ED210" s="23"/>
      <c r="EE210" s="23"/>
      <c r="EF210" s="23"/>
      <c r="EG210" s="23"/>
      <c r="EH210" s="23"/>
      <c r="EI210" s="23"/>
      <c r="EJ210" s="23"/>
      <c r="EK210" s="23"/>
      <c r="EL210" s="23"/>
      <c r="EM210" s="23"/>
      <c r="EN210" s="23"/>
      <c r="EO210" s="23"/>
      <c r="EP210" s="23"/>
      <c r="EQ210" s="23"/>
      <c r="ER210" s="23"/>
      <c r="ES210" s="23"/>
      <c r="ET210" s="23"/>
      <c r="EU210" s="23"/>
      <c r="EV210" s="23"/>
      <c r="EW210" s="23"/>
      <c r="EX210" s="23"/>
      <c r="EY210" s="23"/>
      <c r="EZ210" s="23"/>
      <c r="FA210" s="23"/>
      <c r="FB210" s="23"/>
      <c r="FC210" s="23"/>
      <c r="FD210" s="23"/>
      <c r="FE210" s="23"/>
      <c r="FF210" s="23"/>
      <c r="FG210" s="23"/>
      <c r="FH210" s="23"/>
      <c r="FI210" s="23"/>
      <c r="FJ210" s="23"/>
      <c r="FK210" s="23"/>
      <c r="FL210" s="23"/>
      <c r="FM210" s="23"/>
      <c r="FN210" s="23"/>
      <c r="FO210" s="23"/>
      <c r="FP210" s="23"/>
      <c r="FQ210" s="23"/>
      <c r="FR210" s="23"/>
      <c r="FS210" s="23"/>
      <c r="FT210" s="23"/>
      <c r="FU210" s="23"/>
      <c r="FV210" s="23"/>
      <c r="FW210" s="23"/>
      <c r="FX210" s="23"/>
      <c r="FY210" s="23"/>
      <c r="FZ210" s="23"/>
      <c r="GA210" s="23"/>
      <c r="GB210" s="23"/>
      <c r="GC210" s="23"/>
      <c r="GD210" s="23"/>
      <c r="GE210" s="23"/>
      <c r="GF210" s="23"/>
      <c r="GG210" s="23"/>
      <c r="GH210" s="23"/>
      <c r="GI210" s="23"/>
      <c r="GJ210" s="23"/>
      <c r="GK210" s="23"/>
      <c r="GL210" s="23"/>
      <c r="GM210" s="23"/>
      <c r="GN210" s="23"/>
      <c r="GO210" s="23"/>
      <c r="GP210" s="23"/>
      <c r="GQ210" s="23"/>
      <c r="GR210" s="23"/>
      <c r="GS210" s="23"/>
      <c r="GT210" s="23"/>
      <c r="GU210" s="23"/>
      <c r="GV210" s="23"/>
      <c r="GW210" s="23"/>
      <c r="GX210" s="23"/>
      <c r="GY210" s="23"/>
      <c r="GZ210" s="23"/>
      <c r="HA210" s="23"/>
      <c r="HB210" s="23"/>
      <c r="HC210" s="23"/>
      <c r="HD210" s="23"/>
      <c r="HE210" s="23"/>
      <c r="HF210" s="23"/>
      <c r="HG210" s="23"/>
      <c r="HH210" s="23"/>
      <c r="HI210" s="23"/>
      <c r="HJ210" s="23"/>
      <c r="HK210" s="23"/>
      <c r="HL210" s="23"/>
      <c r="HM210" s="23"/>
      <c r="HN210" s="23"/>
      <c r="HO210" s="23"/>
      <c r="HP210" s="23"/>
      <c r="HQ210" s="23"/>
      <c r="HR210" s="23"/>
      <c r="HS210" s="23"/>
      <c r="HT210" s="23"/>
      <c r="HU210" s="23"/>
      <c r="HV210" s="23"/>
      <c r="HW210" s="23"/>
      <c r="HX210" s="23"/>
      <c r="HY210" s="23"/>
      <c r="HZ210" s="23"/>
      <c r="IA210" s="23"/>
      <c r="IB210" s="23"/>
      <c r="IC210" s="23"/>
      <c r="ID210" s="23"/>
      <c r="IE210" s="23"/>
      <c r="IF210" s="23"/>
      <c r="IG210" s="23"/>
      <c r="IH210" s="23"/>
      <c r="II210" s="23"/>
      <c r="IJ210" s="23"/>
      <c r="IK210" s="23"/>
      <c r="IL210" s="23"/>
      <c r="IM210" s="23"/>
      <c r="IN210" s="23"/>
      <c r="IO210" s="23"/>
      <c r="IP210" s="23"/>
      <c r="IQ210" s="23"/>
      <c r="IR210" s="23"/>
      <c r="IS210" s="23"/>
      <c r="IT210" s="23"/>
    </row>
    <row r="211" spans="1:254" customFormat="1" ht="24" x14ac:dyDescent="0.2">
      <c r="A211" s="101">
        <v>44</v>
      </c>
      <c r="B211" s="109" t="s">
        <v>711</v>
      </c>
      <c r="C211" s="102" t="s">
        <v>710</v>
      </c>
      <c r="D211" s="103" t="s">
        <v>481</v>
      </c>
      <c r="E211" s="104">
        <v>3.7850000000000001</v>
      </c>
      <c r="F211" s="243"/>
      <c r="G211" s="108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  <c r="CE211" s="23"/>
      <c r="CF211" s="23"/>
      <c r="CG211" s="23"/>
      <c r="CH211" s="23"/>
      <c r="CI211" s="23"/>
      <c r="CJ211" s="23"/>
      <c r="CK211" s="23"/>
      <c r="CL211" s="23"/>
      <c r="CM211" s="23"/>
      <c r="CN211" s="23"/>
      <c r="CO211" s="23"/>
      <c r="CP211" s="23"/>
      <c r="CQ211" s="23"/>
      <c r="CR211" s="23"/>
      <c r="CS211" s="23"/>
      <c r="CT211" s="23"/>
      <c r="CU211" s="23"/>
      <c r="CV211" s="23"/>
      <c r="CW211" s="23"/>
      <c r="CX211" s="23"/>
      <c r="CY211" s="23"/>
      <c r="CZ211" s="23"/>
      <c r="DA211" s="23"/>
      <c r="DB211" s="23"/>
      <c r="DC211" s="23"/>
      <c r="DD211" s="23"/>
      <c r="DE211" s="23"/>
      <c r="DF211" s="23"/>
      <c r="DG211" s="23"/>
      <c r="DH211" s="23"/>
      <c r="DI211" s="23"/>
      <c r="DJ211" s="23"/>
      <c r="DK211" s="23"/>
      <c r="DL211" s="23"/>
      <c r="DM211" s="23"/>
      <c r="DN211" s="23"/>
      <c r="DO211" s="23"/>
      <c r="DP211" s="23"/>
      <c r="DQ211" s="23"/>
      <c r="DR211" s="23"/>
      <c r="DS211" s="23"/>
      <c r="DT211" s="23"/>
      <c r="DU211" s="23"/>
      <c r="DV211" s="23"/>
      <c r="DW211" s="23"/>
      <c r="DX211" s="23"/>
      <c r="DY211" s="23"/>
      <c r="DZ211" s="23"/>
      <c r="EA211" s="23"/>
      <c r="EB211" s="23"/>
      <c r="EC211" s="23"/>
      <c r="ED211" s="23"/>
      <c r="EE211" s="23"/>
      <c r="EF211" s="23"/>
      <c r="EG211" s="23"/>
      <c r="EH211" s="23"/>
      <c r="EI211" s="23"/>
      <c r="EJ211" s="23"/>
      <c r="EK211" s="23"/>
      <c r="EL211" s="23"/>
      <c r="EM211" s="23"/>
      <c r="EN211" s="23"/>
      <c r="EO211" s="23"/>
      <c r="EP211" s="23"/>
      <c r="EQ211" s="23"/>
      <c r="ER211" s="23"/>
      <c r="ES211" s="23"/>
      <c r="ET211" s="23"/>
      <c r="EU211" s="23"/>
      <c r="EV211" s="23"/>
      <c r="EW211" s="23"/>
      <c r="EX211" s="23"/>
      <c r="EY211" s="23"/>
      <c r="EZ211" s="23"/>
      <c r="FA211" s="23"/>
      <c r="FB211" s="23"/>
      <c r="FC211" s="23"/>
      <c r="FD211" s="23"/>
      <c r="FE211" s="23"/>
      <c r="FF211" s="23"/>
      <c r="FG211" s="23"/>
      <c r="FH211" s="23"/>
      <c r="FI211" s="23"/>
      <c r="FJ211" s="23"/>
      <c r="FK211" s="23"/>
      <c r="FL211" s="23"/>
      <c r="FM211" s="23"/>
      <c r="FN211" s="23"/>
      <c r="FO211" s="23"/>
      <c r="FP211" s="23"/>
      <c r="FQ211" s="23"/>
      <c r="FR211" s="23"/>
      <c r="FS211" s="23"/>
      <c r="FT211" s="23"/>
      <c r="FU211" s="23"/>
      <c r="FV211" s="23"/>
      <c r="FW211" s="23"/>
      <c r="FX211" s="23"/>
      <c r="FY211" s="23"/>
      <c r="FZ211" s="23"/>
      <c r="GA211" s="23"/>
      <c r="GB211" s="23"/>
      <c r="GC211" s="23"/>
      <c r="GD211" s="23"/>
      <c r="GE211" s="23"/>
      <c r="GF211" s="23"/>
      <c r="GG211" s="23"/>
      <c r="GH211" s="23"/>
      <c r="GI211" s="23"/>
      <c r="GJ211" s="23"/>
      <c r="GK211" s="23"/>
      <c r="GL211" s="23"/>
      <c r="GM211" s="23"/>
      <c r="GN211" s="23"/>
      <c r="GO211" s="23"/>
      <c r="GP211" s="23"/>
      <c r="GQ211" s="23"/>
      <c r="GR211" s="23"/>
      <c r="GS211" s="23"/>
      <c r="GT211" s="23"/>
      <c r="GU211" s="23"/>
      <c r="GV211" s="23"/>
      <c r="GW211" s="23"/>
      <c r="GX211" s="23"/>
      <c r="GY211" s="23"/>
      <c r="GZ211" s="23"/>
      <c r="HA211" s="23"/>
      <c r="HB211" s="23"/>
      <c r="HC211" s="23"/>
      <c r="HD211" s="23"/>
      <c r="HE211" s="23"/>
      <c r="HF211" s="23"/>
      <c r="HG211" s="23"/>
      <c r="HH211" s="23"/>
      <c r="HI211" s="23"/>
      <c r="HJ211" s="23"/>
      <c r="HK211" s="23"/>
      <c r="HL211" s="23"/>
      <c r="HM211" s="23"/>
      <c r="HN211" s="23"/>
      <c r="HO211" s="23"/>
      <c r="HP211" s="23"/>
      <c r="HQ211" s="23"/>
      <c r="HR211" s="23"/>
      <c r="HS211" s="23"/>
      <c r="HT211" s="23"/>
      <c r="HU211" s="23"/>
      <c r="HV211" s="23"/>
      <c r="HW211" s="23"/>
      <c r="HX211" s="23"/>
      <c r="HY211" s="23"/>
      <c r="HZ211" s="23"/>
      <c r="IA211" s="23"/>
      <c r="IB211" s="23"/>
      <c r="IC211" s="23"/>
      <c r="ID211" s="23"/>
      <c r="IE211" s="23"/>
      <c r="IF211" s="23"/>
      <c r="IG211" s="23"/>
      <c r="IH211" s="23"/>
      <c r="II211" s="23"/>
      <c r="IJ211" s="23"/>
      <c r="IK211" s="23"/>
      <c r="IL211" s="23"/>
      <c r="IM211" s="23"/>
      <c r="IN211" s="23"/>
      <c r="IO211" s="23"/>
      <c r="IP211" s="23"/>
      <c r="IQ211" s="23"/>
      <c r="IR211" s="23"/>
      <c r="IS211" s="23"/>
      <c r="IT211" s="23"/>
    </row>
    <row r="212" spans="1:254" customFormat="1" ht="12.75" x14ac:dyDescent="0.2">
      <c r="A212" s="266" t="s">
        <v>709</v>
      </c>
      <c r="B212" s="265" t="s">
        <v>708</v>
      </c>
      <c r="C212" s="264" t="s">
        <v>707</v>
      </c>
      <c r="D212" s="263" t="s">
        <v>440</v>
      </c>
      <c r="E212" s="262">
        <v>189.25</v>
      </c>
      <c r="F212" s="261" t="s">
        <v>875</v>
      </c>
      <c r="G212" s="260" t="s">
        <v>876</v>
      </c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>
        <f>[1]Source!P447</f>
        <v>48845</v>
      </c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  <c r="CE212" s="23"/>
      <c r="CF212" s="23"/>
      <c r="CG212" s="23"/>
      <c r="CH212" s="23"/>
      <c r="CI212" s="23"/>
      <c r="CJ212" s="23"/>
      <c r="CK212" s="23"/>
      <c r="CL212" s="23"/>
      <c r="CM212" s="23"/>
      <c r="CN212" s="23"/>
      <c r="CO212" s="23"/>
      <c r="CP212" s="23"/>
      <c r="CQ212" s="23"/>
      <c r="CR212" s="23"/>
      <c r="CS212" s="23"/>
      <c r="CT212" s="23"/>
      <c r="CU212" s="23"/>
      <c r="CV212" s="23"/>
      <c r="CW212" s="23"/>
      <c r="CX212" s="23"/>
      <c r="CY212" s="23"/>
      <c r="CZ212" s="23"/>
      <c r="DA212" s="23"/>
      <c r="DB212" s="23"/>
      <c r="DC212" s="23"/>
      <c r="DD212" s="23"/>
      <c r="DE212" s="23"/>
      <c r="DF212" s="23"/>
      <c r="DG212" s="23"/>
      <c r="DH212" s="23">
        <f>IF(E211&gt;0,ROUND([1]Source!P447/E211,2),0)</f>
        <v>12904.89</v>
      </c>
      <c r="DI212" s="23"/>
      <c r="DJ212" s="23"/>
      <c r="DK212" s="252" t="str">
        <f>F212</f>
        <v>Материал</v>
      </c>
      <c r="DL212" s="23">
        <f>[1]Source!P447</f>
        <v>48845</v>
      </c>
      <c r="DM212" s="23"/>
      <c r="DN212" s="23"/>
      <c r="DO212" s="23"/>
      <c r="DP212" s="23"/>
      <c r="DQ212" s="23"/>
      <c r="DR212" s="23"/>
      <c r="DS212" s="23"/>
      <c r="DT212" s="23"/>
      <c r="DU212" s="23"/>
      <c r="DV212" s="23"/>
      <c r="DW212" s="23"/>
      <c r="DX212" s="23"/>
      <c r="DY212" s="23"/>
      <c r="DZ212" s="23"/>
      <c r="EA212" s="23"/>
      <c r="EB212" s="23"/>
      <c r="EC212" s="23"/>
      <c r="ED212" s="23"/>
      <c r="EE212" s="23"/>
      <c r="EF212" s="23"/>
      <c r="EG212" s="23"/>
      <c r="EH212" s="23"/>
      <c r="EI212" s="23"/>
      <c r="EJ212" s="23"/>
      <c r="EK212" s="23"/>
      <c r="EL212" s="23"/>
      <c r="EM212" s="23"/>
      <c r="EN212" s="23"/>
      <c r="EO212" s="23"/>
      <c r="EP212" s="23"/>
      <c r="EQ212" s="23"/>
      <c r="ER212" s="23"/>
      <c r="ES212" s="23"/>
      <c r="ET212" s="23"/>
      <c r="EU212" s="23"/>
      <c r="EV212" s="23"/>
      <c r="EW212" s="23"/>
      <c r="EX212" s="23"/>
      <c r="EY212" s="23"/>
      <c r="EZ212" s="23"/>
      <c r="FA212" s="23"/>
      <c r="FB212" s="23"/>
      <c r="FC212" s="23"/>
      <c r="FD212" s="23"/>
      <c r="FE212" s="23"/>
      <c r="FF212" s="23"/>
      <c r="FG212" s="23"/>
      <c r="FH212" s="23"/>
      <c r="FI212" s="23"/>
      <c r="FJ212" s="23"/>
      <c r="FK212" s="23"/>
      <c r="FL212" s="23"/>
      <c r="FM212" s="23"/>
      <c r="FN212" s="23"/>
      <c r="FO212" s="23"/>
      <c r="FP212" s="23"/>
      <c r="FQ212" s="23"/>
      <c r="FR212" s="23"/>
      <c r="FS212" s="23"/>
      <c r="FT212" s="23"/>
      <c r="FU212" s="23"/>
      <c r="FV212" s="23"/>
      <c r="FW212" s="23"/>
      <c r="FX212" s="23"/>
      <c r="FY212" s="23"/>
      <c r="FZ212" s="23"/>
      <c r="GA212" s="23"/>
      <c r="GB212" s="23"/>
      <c r="GC212" s="23"/>
      <c r="GD212" s="23"/>
      <c r="GE212" s="23"/>
      <c r="GF212" s="23"/>
      <c r="GG212" s="23"/>
      <c r="GH212" s="23"/>
      <c r="GI212" s="23"/>
      <c r="GJ212" s="23"/>
      <c r="GK212" s="23"/>
      <c r="GL212" s="23"/>
      <c r="GM212" s="23"/>
      <c r="GN212" s="23"/>
      <c r="GO212" s="23"/>
      <c r="GP212" s="23"/>
      <c r="GQ212" s="23"/>
      <c r="GR212" s="23"/>
      <c r="GS212" s="23"/>
      <c r="GT212" s="23"/>
      <c r="GU212" s="23"/>
      <c r="GV212" s="23"/>
      <c r="GW212" s="23"/>
      <c r="GX212" s="23"/>
      <c r="GY212" s="23"/>
      <c r="GZ212" s="23"/>
      <c r="HA212" s="23"/>
      <c r="HB212" s="23"/>
      <c r="HC212" s="23"/>
      <c r="HD212" s="23"/>
      <c r="HE212" s="23"/>
      <c r="HF212" s="23"/>
      <c r="HG212" s="23"/>
      <c r="HH212" s="23"/>
      <c r="HI212" s="23"/>
      <c r="HJ212" s="23"/>
      <c r="HK212" s="23"/>
      <c r="HL212" s="23"/>
      <c r="HM212" s="23"/>
      <c r="HN212" s="23"/>
      <c r="HO212" s="23"/>
      <c r="HP212" s="23"/>
      <c r="HQ212" s="23"/>
      <c r="HR212" s="23"/>
      <c r="HS212" s="23"/>
      <c r="HT212" s="23"/>
      <c r="HU212" s="23"/>
      <c r="HV212" s="23"/>
      <c r="HW212" s="23"/>
      <c r="HX212" s="23"/>
      <c r="HY212" s="23"/>
      <c r="HZ212" s="23"/>
      <c r="IA212" s="23"/>
      <c r="IB212" s="23"/>
      <c r="IC212" s="23"/>
      <c r="ID212" s="23"/>
      <c r="IE212" s="23"/>
      <c r="IF212" s="23"/>
      <c r="IG212" s="23"/>
      <c r="IH212" s="23"/>
      <c r="II212" s="23"/>
      <c r="IJ212" s="23"/>
      <c r="IK212" s="23"/>
      <c r="IL212" s="23"/>
      <c r="IM212" s="23"/>
      <c r="IN212" s="23"/>
      <c r="IO212" s="23"/>
      <c r="IP212" s="23"/>
      <c r="IQ212" s="23"/>
      <c r="IR212" s="23"/>
      <c r="IS212" s="23"/>
      <c r="IT212" s="23"/>
    </row>
    <row r="213" spans="1:254" s="271" customFormat="1" ht="12.75" x14ac:dyDescent="0.2">
      <c r="A213" s="324" t="s">
        <v>706</v>
      </c>
      <c r="B213" s="325" t="s">
        <v>705</v>
      </c>
      <c r="C213" s="326" t="s">
        <v>704</v>
      </c>
      <c r="D213" s="327" t="s">
        <v>440</v>
      </c>
      <c r="E213" s="328">
        <v>10457.955</v>
      </c>
      <c r="F213" s="329" t="s">
        <v>875</v>
      </c>
      <c r="G213" s="330" t="s">
        <v>876</v>
      </c>
      <c r="H213" s="273"/>
      <c r="I213" s="273"/>
      <c r="J213" s="273"/>
      <c r="K213" s="273"/>
      <c r="L213" s="273"/>
      <c r="M213" s="273"/>
      <c r="N213" s="273"/>
      <c r="O213" s="273"/>
      <c r="P213" s="273"/>
      <c r="Q213" s="273"/>
      <c r="R213" s="273"/>
      <c r="S213" s="273"/>
      <c r="T213" s="273">
        <f>[1]Source!P449</f>
        <v>494138</v>
      </c>
      <c r="U213" s="273"/>
      <c r="V213" s="273"/>
      <c r="W213" s="273"/>
      <c r="X213" s="273"/>
      <c r="Y213" s="273"/>
      <c r="Z213" s="273"/>
      <c r="AA213" s="273"/>
      <c r="AB213" s="273"/>
      <c r="AC213" s="273"/>
      <c r="AD213" s="273"/>
      <c r="AE213" s="273"/>
      <c r="AF213" s="273"/>
      <c r="AG213" s="273"/>
      <c r="AH213" s="273"/>
      <c r="AI213" s="273"/>
      <c r="AJ213" s="273"/>
      <c r="AK213" s="273"/>
      <c r="AL213" s="273"/>
      <c r="AM213" s="273"/>
      <c r="AN213" s="273"/>
      <c r="AO213" s="273"/>
      <c r="AP213" s="273"/>
      <c r="AQ213" s="273"/>
      <c r="AR213" s="273"/>
      <c r="AS213" s="273"/>
      <c r="AT213" s="273"/>
      <c r="AU213" s="273"/>
      <c r="AV213" s="273"/>
      <c r="AW213" s="273"/>
      <c r="AX213" s="273"/>
      <c r="AY213" s="273"/>
      <c r="AZ213" s="273"/>
      <c r="BA213" s="273"/>
      <c r="BB213" s="273"/>
      <c r="BC213" s="273"/>
      <c r="BD213" s="273"/>
      <c r="BE213" s="273"/>
      <c r="BF213" s="273"/>
      <c r="BG213" s="273"/>
      <c r="BH213" s="273"/>
      <c r="BI213" s="273"/>
      <c r="BJ213" s="273"/>
      <c r="BK213" s="273"/>
      <c r="BL213" s="273"/>
      <c r="BM213" s="273"/>
      <c r="BN213" s="273"/>
      <c r="BO213" s="273"/>
      <c r="BP213" s="273"/>
      <c r="BQ213" s="273"/>
      <c r="BR213" s="273"/>
      <c r="BS213" s="273"/>
      <c r="BT213" s="273"/>
      <c r="BU213" s="273"/>
      <c r="BV213" s="273"/>
      <c r="BW213" s="273"/>
      <c r="BX213" s="273"/>
      <c r="BY213" s="273"/>
      <c r="BZ213" s="273"/>
      <c r="CA213" s="273"/>
      <c r="CB213" s="273"/>
      <c r="CC213" s="273"/>
      <c r="CD213" s="273"/>
      <c r="CE213" s="273"/>
      <c r="CF213" s="273"/>
      <c r="CG213" s="273"/>
      <c r="CH213" s="273"/>
      <c r="CI213" s="273"/>
      <c r="CJ213" s="273"/>
      <c r="CK213" s="273"/>
      <c r="CL213" s="273"/>
      <c r="CM213" s="273"/>
      <c r="CN213" s="273"/>
      <c r="CO213" s="273"/>
      <c r="CP213" s="273"/>
      <c r="CQ213" s="273"/>
      <c r="CR213" s="273"/>
      <c r="CS213" s="273"/>
      <c r="CT213" s="273"/>
      <c r="CU213" s="273"/>
      <c r="CV213" s="273"/>
      <c r="CW213" s="273"/>
      <c r="CX213" s="273"/>
      <c r="CY213" s="273"/>
      <c r="CZ213" s="273"/>
      <c r="DA213" s="273"/>
      <c r="DB213" s="273"/>
      <c r="DC213" s="273"/>
      <c r="DD213" s="273"/>
      <c r="DE213" s="273"/>
      <c r="DF213" s="273"/>
      <c r="DG213" s="273"/>
      <c r="DH213" s="273">
        <f>IF(E211&gt;0,ROUND([1]Source!P449/E211,2),0)</f>
        <v>130551.65</v>
      </c>
      <c r="DI213" s="273"/>
      <c r="DJ213" s="273"/>
      <c r="DK213" s="323" t="str">
        <f>F213</f>
        <v>Материал</v>
      </c>
      <c r="DL213" s="273">
        <f>[1]Source!P449</f>
        <v>494138</v>
      </c>
      <c r="DM213" s="273"/>
      <c r="DN213" s="273"/>
      <c r="DO213" s="273"/>
      <c r="DP213" s="273"/>
      <c r="DQ213" s="273"/>
      <c r="DR213" s="273"/>
      <c r="DS213" s="273"/>
      <c r="DT213" s="273"/>
      <c r="DU213" s="273"/>
      <c r="DV213" s="273"/>
      <c r="DW213" s="273"/>
      <c r="DX213" s="273"/>
      <c r="DY213" s="273"/>
      <c r="DZ213" s="273"/>
      <c r="EA213" s="273"/>
      <c r="EB213" s="273"/>
      <c r="EC213" s="273"/>
      <c r="ED213" s="273"/>
      <c r="EE213" s="273"/>
      <c r="EF213" s="273"/>
      <c r="EG213" s="273"/>
      <c r="EH213" s="273"/>
      <c r="EI213" s="273"/>
      <c r="EJ213" s="273"/>
      <c r="EK213" s="273"/>
      <c r="EL213" s="273"/>
      <c r="EM213" s="273"/>
      <c r="EN213" s="273"/>
      <c r="EO213" s="273"/>
      <c r="EP213" s="273"/>
      <c r="EQ213" s="273"/>
      <c r="ER213" s="273"/>
      <c r="ES213" s="273"/>
      <c r="ET213" s="273"/>
      <c r="EU213" s="273"/>
      <c r="EV213" s="273"/>
      <c r="EW213" s="273"/>
      <c r="EX213" s="273"/>
      <c r="EY213" s="273"/>
      <c r="EZ213" s="273"/>
      <c r="FA213" s="273"/>
      <c r="FB213" s="273"/>
      <c r="FC213" s="273"/>
      <c r="FD213" s="273"/>
      <c r="FE213" s="273"/>
      <c r="FF213" s="273"/>
      <c r="FG213" s="273"/>
      <c r="FH213" s="273"/>
      <c r="FI213" s="273"/>
      <c r="FJ213" s="273"/>
      <c r="FK213" s="273"/>
      <c r="FL213" s="273"/>
      <c r="FM213" s="273"/>
      <c r="FN213" s="273"/>
      <c r="FO213" s="273"/>
      <c r="FP213" s="273"/>
      <c r="FQ213" s="273"/>
      <c r="FR213" s="273"/>
      <c r="FS213" s="273"/>
      <c r="FT213" s="273"/>
      <c r="FU213" s="273"/>
      <c r="FV213" s="273"/>
      <c r="FW213" s="273"/>
      <c r="FX213" s="273"/>
      <c r="FY213" s="273"/>
      <c r="FZ213" s="273"/>
      <c r="GA213" s="273"/>
      <c r="GB213" s="273"/>
      <c r="GC213" s="273"/>
      <c r="GD213" s="273"/>
      <c r="GE213" s="273"/>
      <c r="GF213" s="273"/>
      <c r="GG213" s="273"/>
      <c r="GH213" s="273"/>
      <c r="GI213" s="273"/>
      <c r="GJ213" s="273"/>
      <c r="GK213" s="273"/>
      <c r="GL213" s="273"/>
      <c r="GM213" s="273"/>
      <c r="GN213" s="273"/>
      <c r="GO213" s="273"/>
      <c r="GP213" s="273"/>
      <c r="GQ213" s="273"/>
      <c r="GR213" s="273"/>
      <c r="GS213" s="273"/>
      <c r="GT213" s="273"/>
      <c r="GU213" s="273"/>
      <c r="GV213" s="273"/>
      <c r="GW213" s="273"/>
      <c r="GX213" s="273"/>
      <c r="GY213" s="273"/>
      <c r="GZ213" s="273"/>
      <c r="HA213" s="273"/>
      <c r="HB213" s="273"/>
      <c r="HC213" s="273"/>
      <c r="HD213" s="273"/>
      <c r="HE213" s="273"/>
      <c r="HF213" s="273"/>
      <c r="HG213" s="273"/>
      <c r="HH213" s="273"/>
      <c r="HI213" s="273"/>
      <c r="HJ213" s="273"/>
      <c r="HK213" s="273"/>
      <c r="HL213" s="273"/>
      <c r="HM213" s="273"/>
      <c r="HN213" s="273"/>
      <c r="HO213" s="273"/>
      <c r="HP213" s="273"/>
      <c r="HQ213" s="273"/>
      <c r="HR213" s="273"/>
      <c r="HS213" s="273"/>
      <c r="HT213" s="273"/>
      <c r="HU213" s="273"/>
      <c r="HV213" s="273"/>
      <c r="HW213" s="273"/>
      <c r="HX213" s="273"/>
      <c r="HY213" s="273"/>
      <c r="HZ213" s="273"/>
      <c r="IA213" s="273"/>
      <c r="IB213" s="273"/>
      <c r="IC213" s="273"/>
      <c r="ID213" s="273"/>
      <c r="IE213" s="273"/>
      <c r="IF213" s="273"/>
      <c r="IG213" s="273"/>
      <c r="IH213" s="273"/>
      <c r="II213" s="273"/>
      <c r="IJ213" s="273"/>
      <c r="IK213" s="273"/>
      <c r="IL213" s="273"/>
      <c r="IM213" s="273"/>
      <c r="IN213" s="273"/>
      <c r="IO213" s="273"/>
      <c r="IP213" s="273"/>
      <c r="IQ213" s="273"/>
      <c r="IR213" s="273"/>
      <c r="IS213" s="273"/>
      <c r="IT213" s="273"/>
    </row>
    <row r="214" spans="1:254" s="271" customFormat="1" ht="12.75" x14ac:dyDescent="0.2">
      <c r="A214" s="324" t="s">
        <v>703</v>
      </c>
      <c r="B214" s="325" t="s">
        <v>702</v>
      </c>
      <c r="C214" s="326" t="s">
        <v>701</v>
      </c>
      <c r="D214" s="327" t="s">
        <v>440</v>
      </c>
      <c r="E214" s="328">
        <v>1987.125</v>
      </c>
      <c r="F214" s="329" t="s">
        <v>875</v>
      </c>
      <c r="G214" s="330" t="s">
        <v>876</v>
      </c>
      <c r="H214" s="273"/>
      <c r="I214" s="273"/>
      <c r="J214" s="273"/>
      <c r="K214" s="273"/>
      <c r="L214" s="273"/>
      <c r="M214" s="273"/>
      <c r="N214" s="273"/>
      <c r="O214" s="273"/>
      <c r="P214" s="273"/>
      <c r="Q214" s="273"/>
      <c r="R214" s="273"/>
      <c r="S214" s="273"/>
      <c r="T214" s="273">
        <f>[1]Source!P451</f>
        <v>538112</v>
      </c>
      <c r="U214" s="273"/>
      <c r="V214" s="273"/>
      <c r="W214" s="273"/>
      <c r="X214" s="273"/>
      <c r="Y214" s="273"/>
      <c r="Z214" s="273"/>
      <c r="AA214" s="273"/>
      <c r="AB214" s="273"/>
      <c r="AC214" s="273"/>
      <c r="AD214" s="273"/>
      <c r="AE214" s="273"/>
      <c r="AF214" s="273"/>
      <c r="AG214" s="273"/>
      <c r="AH214" s="273"/>
      <c r="AI214" s="273"/>
      <c r="AJ214" s="273"/>
      <c r="AK214" s="273"/>
      <c r="AL214" s="273"/>
      <c r="AM214" s="273"/>
      <c r="AN214" s="273"/>
      <c r="AO214" s="273"/>
      <c r="AP214" s="273"/>
      <c r="AQ214" s="273"/>
      <c r="AR214" s="273"/>
      <c r="AS214" s="273"/>
      <c r="AT214" s="273"/>
      <c r="AU214" s="273"/>
      <c r="AV214" s="273"/>
      <c r="AW214" s="273"/>
      <c r="AX214" s="273"/>
      <c r="AY214" s="273"/>
      <c r="AZ214" s="273"/>
      <c r="BA214" s="273"/>
      <c r="BB214" s="273"/>
      <c r="BC214" s="273"/>
      <c r="BD214" s="273"/>
      <c r="BE214" s="273"/>
      <c r="BF214" s="273"/>
      <c r="BG214" s="273"/>
      <c r="BH214" s="273"/>
      <c r="BI214" s="273"/>
      <c r="BJ214" s="273"/>
      <c r="BK214" s="273"/>
      <c r="BL214" s="273"/>
      <c r="BM214" s="273"/>
      <c r="BN214" s="273"/>
      <c r="BO214" s="273"/>
      <c r="BP214" s="273"/>
      <c r="BQ214" s="273"/>
      <c r="BR214" s="273"/>
      <c r="BS214" s="273"/>
      <c r="BT214" s="273"/>
      <c r="BU214" s="273"/>
      <c r="BV214" s="273"/>
      <c r="BW214" s="273"/>
      <c r="BX214" s="273"/>
      <c r="BY214" s="273"/>
      <c r="BZ214" s="273"/>
      <c r="CA214" s="273"/>
      <c r="CB214" s="273"/>
      <c r="CC214" s="273"/>
      <c r="CD214" s="273"/>
      <c r="CE214" s="273"/>
      <c r="CF214" s="273"/>
      <c r="CG214" s="273"/>
      <c r="CH214" s="273"/>
      <c r="CI214" s="273"/>
      <c r="CJ214" s="273"/>
      <c r="CK214" s="273"/>
      <c r="CL214" s="273"/>
      <c r="CM214" s="273"/>
      <c r="CN214" s="273"/>
      <c r="CO214" s="273"/>
      <c r="CP214" s="273"/>
      <c r="CQ214" s="273"/>
      <c r="CR214" s="273"/>
      <c r="CS214" s="273"/>
      <c r="CT214" s="273"/>
      <c r="CU214" s="273"/>
      <c r="CV214" s="273"/>
      <c r="CW214" s="273"/>
      <c r="CX214" s="273"/>
      <c r="CY214" s="273"/>
      <c r="CZ214" s="273"/>
      <c r="DA214" s="273"/>
      <c r="DB214" s="273"/>
      <c r="DC214" s="273"/>
      <c r="DD214" s="273"/>
      <c r="DE214" s="273"/>
      <c r="DF214" s="273"/>
      <c r="DG214" s="273"/>
      <c r="DH214" s="273">
        <f>IF(E211&gt;0,ROUND([1]Source!P451/E211,2),0)</f>
        <v>142169.62</v>
      </c>
      <c r="DI214" s="273"/>
      <c r="DJ214" s="273"/>
      <c r="DK214" s="323" t="str">
        <f>F214</f>
        <v>Материал</v>
      </c>
      <c r="DL214" s="273">
        <f>[1]Source!P451</f>
        <v>538112</v>
      </c>
      <c r="DM214" s="273"/>
      <c r="DN214" s="273"/>
      <c r="DO214" s="273"/>
      <c r="DP214" s="273"/>
      <c r="DQ214" s="273"/>
      <c r="DR214" s="273"/>
      <c r="DS214" s="273"/>
      <c r="DT214" s="273"/>
      <c r="DU214" s="273"/>
      <c r="DV214" s="273"/>
      <c r="DW214" s="273"/>
      <c r="DX214" s="273"/>
      <c r="DY214" s="273"/>
      <c r="DZ214" s="273"/>
      <c r="EA214" s="273"/>
      <c r="EB214" s="273"/>
      <c r="EC214" s="273"/>
      <c r="ED214" s="273"/>
      <c r="EE214" s="273"/>
      <c r="EF214" s="273"/>
      <c r="EG214" s="273"/>
      <c r="EH214" s="273"/>
      <c r="EI214" s="273"/>
      <c r="EJ214" s="273"/>
      <c r="EK214" s="273"/>
      <c r="EL214" s="273"/>
      <c r="EM214" s="273"/>
      <c r="EN214" s="273"/>
      <c r="EO214" s="273"/>
      <c r="EP214" s="273"/>
      <c r="EQ214" s="273"/>
      <c r="ER214" s="273"/>
      <c r="ES214" s="273"/>
      <c r="ET214" s="273"/>
      <c r="EU214" s="273"/>
      <c r="EV214" s="273"/>
      <c r="EW214" s="273"/>
      <c r="EX214" s="273"/>
      <c r="EY214" s="273"/>
      <c r="EZ214" s="273"/>
      <c r="FA214" s="273"/>
      <c r="FB214" s="273"/>
      <c r="FC214" s="273"/>
      <c r="FD214" s="273"/>
      <c r="FE214" s="273"/>
      <c r="FF214" s="273"/>
      <c r="FG214" s="273"/>
      <c r="FH214" s="273"/>
      <c r="FI214" s="273"/>
      <c r="FJ214" s="273"/>
      <c r="FK214" s="273"/>
      <c r="FL214" s="273"/>
      <c r="FM214" s="273"/>
      <c r="FN214" s="273"/>
      <c r="FO214" s="273"/>
      <c r="FP214" s="273"/>
      <c r="FQ214" s="273"/>
      <c r="FR214" s="273"/>
      <c r="FS214" s="273"/>
      <c r="FT214" s="273"/>
      <c r="FU214" s="273"/>
      <c r="FV214" s="273"/>
      <c r="FW214" s="273"/>
      <c r="FX214" s="273"/>
      <c r="FY214" s="273"/>
      <c r="FZ214" s="273"/>
      <c r="GA214" s="273"/>
      <c r="GB214" s="273"/>
      <c r="GC214" s="273"/>
      <c r="GD214" s="273"/>
      <c r="GE214" s="273"/>
      <c r="GF214" s="273"/>
      <c r="GG214" s="273"/>
      <c r="GH214" s="273"/>
      <c r="GI214" s="273"/>
      <c r="GJ214" s="273"/>
      <c r="GK214" s="273"/>
      <c r="GL214" s="273"/>
      <c r="GM214" s="273"/>
      <c r="GN214" s="273"/>
      <c r="GO214" s="273"/>
      <c r="GP214" s="273"/>
      <c r="GQ214" s="273"/>
      <c r="GR214" s="273"/>
      <c r="GS214" s="273"/>
      <c r="GT214" s="273"/>
      <c r="GU214" s="273"/>
      <c r="GV214" s="273"/>
      <c r="GW214" s="273"/>
      <c r="GX214" s="273"/>
      <c r="GY214" s="273"/>
      <c r="GZ214" s="273"/>
      <c r="HA214" s="273"/>
      <c r="HB214" s="273"/>
      <c r="HC214" s="273"/>
      <c r="HD214" s="273"/>
      <c r="HE214" s="273"/>
      <c r="HF214" s="273"/>
      <c r="HG214" s="273"/>
      <c r="HH214" s="273"/>
      <c r="HI214" s="273"/>
      <c r="HJ214" s="273"/>
      <c r="HK214" s="273"/>
      <c r="HL214" s="273"/>
      <c r="HM214" s="273"/>
      <c r="HN214" s="273"/>
      <c r="HO214" s="273"/>
      <c r="HP214" s="273"/>
      <c r="HQ214" s="273"/>
      <c r="HR214" s="273"/>
      <c r="HS214" s="273"/>
      <c r="HT214" s="273"/>
      <c r="HU214" s="273"/>
      <c r="HV214" s="273"/>
      <c r="HW214" s="273"/>
      <c r="HX214" s="273"/>
      <c r="HY214" s="273"/>
      <c r="HZ214" s="273"/>
      <c r="IA214" s="273"/>
      <c r="IB214" s="273"/>
      <c r="IC214" s="273"/>
      <c r="ID214" s="273"/>
      <c r="IE214" s="273"/>
      <c r="IF214" s="273"/>
      <c r="IG214" s="273"/>
      <c r="IH214" s="273"/>
      <c r="II214" s="273"/>
      <c r="IJ214" s="273"/>
      <c r="IK214" s="273"/>
      <c r="IL214" s="273"/>
      <c r="IM214" s="273"/>
      <c r="IN214" s="273"/>
      <c r="IO214" s="273"/>
      <c r="IP214" s="273"/>
      <c r="IQ214" s="273"/>
      <c r="IR214" s="273"/>
      <c r="IS214" s="273"/>
      <c r="IT214" s="273"/>
    </row>
    <row r="215" spans="1:254" customFormat="1" ht="12.75" x14ac:dyDescent="0.2">
      <c r="A215" s="266" t="s">
        <v>700</v>
      </c>
      <c r="B215" s="265" t="s">
        <v>699</v>
      </c>
      <c r="C215" s="264" t="s">
        <v>698</v>
      </c>
      <c r="D215" s="263" t="s">
        <v>440</v>
      </c>
      <c r="E215" s="262">
        <v>1.8925000000000001</v>
      </c>
      <c r="F215" s="261" t="s">
        <v>875</v>
      </c>
      <c r="G215" s="260" t="s">
        <v>1008</v>
      </c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>
        <f>[1]Source!P453</f>
        <v>62</v>
      </c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  <c r="CB215" s="23"/>
      <c r="CC215" s="23"/>
      <c r="CD215" s="23"/>
      <c r="CE215" s="23"/>
      <c r="CF215" s="23"/>
      <c r="CG215" s="23"/>
      <c r="CH215" s="23"/>
      <c r="CI215" s="23"/>
      <c r="CJ215" s="23"/>
      <c r="CK215" s="23"/>
      <c r="CL215" s="23"/>
      <c r="CM215" s="23"/>
      <c r="CN215" s="23"/>
      <c r="CO215" s="23"/>
      <c r="CP215" s="23"/>
      <c r="CQ215" s="23"/>
      <c r="CR215" s="23"/>
      <c r="CS215" s="23"/>
      <c r="CT215" s="23"/>
      <c r="CU215" s="23"/>
      <c r="CV215" s="23"/>
      <c r="CW215" s="23"/>
      <c r="CX215" s="23"/>
      <c r="CY215" s="23"/>
      <c r="CZ215" s="23"/>
      <c r="DA215" s="23"/>
      <c r="DB215" s="23"/>
      <c r="DC215" s="23"/>
      <c r="DD215" s="23"/>
      <c r="DE215" s="23"/>
      <c r="DF215" s="23"/>
      <c r="DG215" s="23"/>
      <c r="DH215" s="23">
        <f>IF(E211&gt;0,ROUND([1]Source!P453/E211,2),0)</f>
        <v>16.38</v>
      </c>
      <c r="DI215" s="23"/>
      <c r="DJ215" s="23"/>
      <c r="DK215" s="252" t="str">
        <f>F215</f>
        <v>Материал</v>
      </c>
      <c r="DL215" s="23">
        <f>[1]Source!P453</f>
        <v>62</v>
      </c>
      <c r="DM215" s="23"/>
      <c r="DN215" s="23"/>
      <c r="DO215" s="23"/>
      <c r="DP215" s="23"/>
      <c r="DQ215" s="23"/>
      <c r="DR215" s="23"/>
      <c r="DS215" s="23"/>
      <c r="DT215" s="23"/>
      <c r="DU215" s="23"/>
      <c r="DV215" s="23"/>
      <c r="DW215" s="23"/>
      <c r="DX215" s="23"/>
      <c r="DY215" s="23"/>
      <c r="DZ215" s="23"/>
      <c r="EA215" s="23"/>
      <c r="EB215" s="23"/>
      <c r="EC215" s="23"/>
      <c r="ED215" s="23"/>
      <c r="EE215" s="23"/>
      <c r="EF215" s="23"/>
      <c r="EG215" s="23"/>
      <c r="EH215" s="23"/>
      <c r="EI215" s="23"/>
      <c r="EJ215" s="23"/>
      <c r="EK215" s="23"/>
      <c r="EL215" s="23"/>
      <c r="EM215" s="23"/>
      <c r="EN215" s="23"/>
      <c r="EO215" s="23"/>
      <c r="EP215" s="23"/>
      <c r="EQ215" s="23"/>
      <c r="ER215" s="23"/>
      <c r="ES215" s="23"/>
      <c r="ET215" s="23"/>
      <c r="EU215" s="23"/>
      <c r="EV215" s="23"/>
      <c r="EW215" s="23"/>
      <c r="EX215" s="23"/>
      <c r="EY215" s="23"/>
      <c r="EZ215" s="23"/>
      <c r="FA215" s="23"/>
      <c r="FB215" s="23"/>
      <c r="FC215" s="23"/>
      <c r="FD215" s="23"/>
      <c r="FE215" s="23"/>
      <c r="FF215" s="23"/>
      <c r="FG215" s="23"/>
      <c r="FH215" s="23"/>
      <c r="FI215" s="23"/>
      <c r="FJ215" s="23"/>
      <c r="FK215" s="23"/>
      <c r="FL215" s="23"/>
      <c r="FM215" s="23"/>
      <c r="FN215" s="23"/>
      <c r="FO215" s="23"/>
      <c r="FP215" s="23"/>
      <c r="FQ215" s="23"/>
      <c r="FR215" s="23"/>
      <c r="FS215" s="23"/>
      <c r="FT215" s="23"/>
      <c r="FU215" s="23"/>
      <c r="FV215" s="23"/>
      <c r="FW215" s="23"/>
      <c r="FX215" s="23"/>
      <c r="FY215" s="23"/>
      <c r="FZ215" s="23"/>
      <c r="GA215" s="23"/>
      <c r="GB215" s="23"/>
      <c r="GC215" s="23"/>
      <c r="GD215" s="23"/>
      <c r="GE215" s="23"/>
      <c r="GF215" s="23"/>
      <c r="GG215" s="23"/>
      <c r="GH215" s="23"/>
      <c r="GI215" s="23"/>
      <c r="GJ215" s="23"/>
      <c r="GK215" s="23"/>
      <c r="GL215" s="23"/>
      <c r="GM215" s="23"/>
      <c r="GN215" s="23"/>
      <c r="GO215" s="23"/>
      <c r="GP215" s="23"/>
      <c r="GQ215" s="23"/>
      <c r="GR215" s="23"/>
      <c r="GS215" s="23"/>
      <c r="GT215" s="23"/>
      <c r="GU215" s="23"/>
      <c r="GV215" s="23"/>
      <c r="GW215" s="23"/>
      <c r="GX215" s="23"/>
      <c r="GY215" s="23"/>
      <c r="GZ215" s="23"/>
      <c r="HA215" s="23"/>
      <c r="HB215" s="23"/>
      <c r="HC215" s="23"/>
      <c r="HD215" s="23"/>
      <c r="HE215" s="23"/>
      <c r="HF215" s="23"/>
      <c r="HG215" s="23"/>
      <c r="HH215" s="23"/>
      <c r="HI215" s="23"/>
      <c r="HJ215" s="23"/>
      <c r="HK215" s="23"/>
      <c r="HL215" s="23"/>
      <c r="HM215" s="23"/>
      <c r="HN215" s="23"/>
      <c r="HO215" s="23"/>
      <c r="HP215" s="23"/>
      <c r="HQ215" s="23"/>
      <c r="HR215" s="23"/>
      <c r="HS215" s="23"/>
      <c r="HT215" s="23"/>
      <c r="HU215" s="23"/>
      <c r="HV215" s="23"/>
      <c r="HW215" s="23"/>
      <c r="HX215" s="23"/>
      <c r="HY215" s="23"/>
      <c r="HZ215" s="23"/>
      <c r="IA215" s="23"/>
      <c r="IB215" s="23"/>
      <c r="IC215" s="23"/>
      <c r="ID215" s="23"/>
      <c r="IE215" s="23"/>
      <c r="IF215" s="23"/>
      <c r="IG215" s="23"/>
      <c r="IH215" s="23"/>
      <c r="II215" s="23"/>
      <c r="IJ215" s="23"/>
      <c r="IK215" s="23"/>
      <c r="IL215" s="23"/>
      <c r="IM215" s="23"/>
      <c r="IN215" s="23"/>
      <c r="IO215" s="23"/>
      <c r="IP215" s="23"/>
      <c r="IQ215" s="23"/>
      <c r="IR215" s="23"/>
      <c r="IS215" s="23"/>
      <c r="IT215" s="23"/>
    </row>
    <row r="216" spans="1:254" customFormat="1" ht="12.75" x14ac:dyDescent="0.2">
      <c r="A216" s="259" t="s">
        <v>697</v>
      </c>
      <c r="B216" s="258" t="s">
        <v>696</v>
      </c>
      <c r="C216" s="257" t="s">
        <v>695</v>
      </c>
      <c r="D216" s="256" t="s">
        <v>440</v>
      </c>
      <c r="E216" s="255">
        <v>76.040649999999999</v>
      </c>
      <c r="F216" s="254" t="s">
        <v>875</v>
      </c>
      <c r="G216" s="260" t="s">
        <v>876</v>
      </c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>
        <f>[1]Source!P455</f>
        <v>11009</v>
      </c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  <c r="CA216" s="23"/>
      <c r="CB216" s="23"/>
      <c r="CC216" s="23"/>
      <c r="CD216" s="23"/>
      <c r="CE216" s="23"/>
      <c r="CF216" s="23"/>
      <c r="CG216" s="23"/>
      <c r="CH216" s="23"/>
      <c r="CI216" s="23"/>
      <c r="CJ216" s="23"/>
      <c r="CK216" s="23"/>
      <c r="CL216" s="23"/>
      <c r="CM216" s="23"/>
      <c r="CN216" s="23"/>
      <c r="CO216" s="23"/>
      <c r="CP216" s="23"/>
      <c r="CQ216" s="23"/>
      <c r="CR216" s="23"/>
      <c r="CS216" s="23"/>
      <c r="CT216" s="23"/>
      <c r="CU216" s="23"/>
      <c r="CV216" s="23"/>
      <c r="CW216" s="23"/>
      <c r="CX216" s="23"/>
      <c r="CY216" s="23"/>
      <c r="CZ216" s="23"/>
      <c r="DA216" s="23"/>
      <c r="DB216" s="23"/>
      <c r="DC216" s="23"/>
      <c r="DD216" s="23"/>
      <c r="DE216" s="23"/>
      <c r="DF216" s="23"/>
      <c r="DG216" s="23"/>
      <c r="DH216" s="23">
        <f>IF(E211&gt;0,ROUND([1]Source!P455/E211,2),0)</f>
        <v>2908.59</v>
      </c>
      <c r="DI216" s="23"/>
      <c r="DJ216" s="23"/>
      <c r="DK216" s="252" t="str">
        <f>F216</f>
        <v>Материал</v>
      </c>
      <c r="DL216" s="23">
        <f>[1]Source!P455</f>
        <v>11009</v>
      </c>
      <c r="DM216" s="23"/>
      <c r="DN216" s="23"/>
      <c r="DO216" s="23"/>
      <c r="DP216" s="23"/>
      <c r="DQ216" s="23"/>
      <c r="DR216" s="23"/>
      <c r="DS216" s="23"/>
      <c r="DT216" s="23"/>
      <c r="DU216" s="23"/>
      <c r="DV216" s="23"/>
      <c r="DW216" s="23"/>
      <c r="DX216" s="23"/>
      <c r="DY216" s="23"/>
      <c r="DZ216" s="23"/>
      <c r="EA216" s="23"/>
      <c r="EB216" s="23"/>
      <c r="EC216" s="23"/>
      <c r="ED216" s="23"/>
      <c r="EE216" s="23"/>
      <c r="EF216" s="23"/>
      <c r="EG216" s="23"/>
      <c r="EH216" s="23"/>
      <c r="EI216" s="23"/>
      <c r="EJ216" s="23"/>
      <c r="EK216" s="23"/>
      <c r="EL216" s="23"/>
      <c r="EM216" s="23"/>
      <c r="EN216" s="23"/>
      <c r="EO216" s="23"/>
      <c r="EP216" s="23"/>
      <c r="EQ216" s="23"/>
      <c r="ER216" s="23"/>
      <c r="ES216" s="23"/>
      <c r="ET216" s="23"/>
      <c r="EU216" s="23"/>
      <c r="EV216" s="23"/>
      <c r="EW216" s="23"/>
      <c r="EX216" s="23"/>
      <c r="EY216" s="23"/>
      <c r="EZ216" s="23"/>
      <c r="FA216" s="23"/>
      <c r="FB216" s="23"/>
      <c r="FC216" s="23"/>
      <c r="FD216" s="23"/>
      <c r="FE216" s="23"/>
      <c r="FF216" s="23"/>
      <c r="FG216" s="23"/>
      <c r="FH216" s="23"/>
      <c r="FI216" s="23"/>
      <c r="FJ216" s="23"/>
      <c r="FK216" s="23"/>
      <c r="FL216" s="23"/>
      <c r="FM216" s="23"/>
      <c r="FN216" s="23"/>
      <c r="FO216" s="23"/>
      <c r="FP216" s="23"/>
      <c r="FQ216" s="23"/>
      <c r="FR216" s="23"/>
      <c r="FS216" s="23"/>
      <c r="FT216" s="23"/>
      <c r="FU216" s="23"/>
      <c r="FV216" s="23"/>
      <c r="FW216" s="23"/>
      <c r="FX216" s="23"/>
      <c r="FY216" s="23"/>
      <c r="FZ216" s="23"/>
      <c r="GA216" s="23"/>
      <c r="GB216" s="23"/>
      <c r="GC216" s="23"/>
      <c r="GD216" s="23"/>
      <c r="GE216" s="23"/>
      <c r="GF216" s="23"/>
      <c r="GG216" s="23"/>
      <c r="GH216" s="23"/>
      <c r="GI216" s="23"/>
      <c r="GJ216" s="23"/>
      <c r="GK216" s="23"/>
      <c r="GL216" s="23"/>
      <c r="GM216" s="23"/>
      <c r="GN216" s="23"/>
      <c r="GO216" s="23"/>
      <c r="GP216" s="23"/>
      <c r="GQ216" s="23"/>
      <c r="GR216" s="23"/>
      <c r="GS216" s="23"/>
      <c r="GT216" s="23"/>
      <c r="GU216" s="23"/>
      <c r="GV216" s="23"/>
      <c r="GW216" s="23"/>
      <c r="GX216" s="23"/>
      <c r="GY216" s="23"/>
      <c r="GZ216" s="23"/>
      <c r="HA216" s="23"/>
      <c r="HB216" s="23"/>
      <c r="HC216" s="23"/>
      <c r="HD216" s="23"/>
      <c r="HE216" s="23"/>
      <c r="HF216" s="23"/>
      <c r="HG216" s="23"/>
      <c r="HH216" s="23"/>
      <c r="HI216" s="23"/>
      <c r="HJ216" s="23"/>
      <c r="HK216" s="23"/>
      <c r="HL216" s="23"/>
      <c r="HM216" s="23"/>
      <c r="HN216" s="23"/>
      <c r="HO216" s="23"/>
      <c r="HP216" s="23"/>
      <c r="HQ216" s="23"/>
      <c r="HR216" s="23"/>
      <c r="HS216" s="23"/>
      <c r="HT216" s="23"/>
      <c r="HU216" s="23"/>
      <c r="HV216" s="23"/>
      <c r="HW216" s="23"/>
      <c r="HX216" s="23"/>
      <c r="HY216" s="23"/>
      <c r="HZ216" s="23"/>
      <c r="IA216" s="23"/>
      <c r="IB216" s="23"/>
      <c r="IC216" s="23"/>
      <c r="ID216" s="23"/>
      <c r="IE216" s="23"/>
      <c r="IF216" s="23"/>
      <c r="IG216" s="23"/>
      <c r="IH216" s="23"/>
      <c r="II216" s="23"/>
      <c r="IJ216" s="23"/>
      <c r="IK216" s="23"/>
      <c r="IL216" s="23"/>
      <c r="IM216" s="23"/>
      <c r="IN216" s="23"/>
      <c r="IO216" s="23"/>
      <c r="IP216" s="23"/>
      <c r="IQ216" s="23"/>
      <c r="IR216" s="23"/>
      <c r="IS216" s="23"/>
      <c r="IT216" s="23"/>
    </row>
    <row r="217" spans="1:254" customFormat="1" ht="24" x14ac:dyDescent="0.2">
      <c r="A217" s="101">
        <v>45</v>
      </c>
      <c r="B217" s="109" t="s">
        <v>476</v>
      </c>
      <c r="C217" s="102" t="s">
        <v>694</v>
      </c>
      <c r="D217" s="103" t="s">
        <v>477</v>
      </c>
      <c r="E217" s="104">
        <v>37.85</v>
      </c>
      <c r="F217" s="243"/>
      <c r="G217" s="108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  <c r="CA217" s="23"/>
      <c r="CB217" s="23"/>
      <c r="CC217" s="23"/>
      <c r="CD217" s="23"/>
      <c r="CE217" s="23"/>
      <c r="CF217" s="23"/>
      <c r="CG217" s="23"/>
      <c r="CH217" s="23"/>
      <c r="CI217" s="23"/>
      <c r="CJ217" s="23"/>
      <c r="CK217" s="23"/>
      <c r="CL217" s="23"/>
      <c r="CM217" s="23"/>
      <c r="CN217" s="23"/>
      <c r="CO217" s="23"/>
      <c r="CP217" s="23"/>
      <c r="CQ217" s="23"/>
      <c r="CR217" s="23"/>
      <c r="CS217" s="23"/>
      <c r="CT217" s="23"/>
      <c r="CU217" s="23"/>
      <c r="CV217" s="23"/>
      <c r="CW217" s="23"/>
      <c r="CX217" s="23"/>
      <c r="CY217" s="23"/>
      <c r="CZ217" s="23"/>
      <c r="DA217" s="23"/>
      <c r="DB217" s="23"/>
      <c r="DC217" s="23"/>
      <c r="DD217" s="23"/>
      <c r="DE217" s="23"/>
      <c r="DF217" s="23"/>
      <c r="DG217" s="23"/>
      <c r="DH217" s="23"/>
      <c r="DI217" s="23"/>
      <c r="DJ217" s="23"/>
      <c r="DK217" s="23"/>
      <c r="DL217" s="23"/>
      <c r="DM217" s="23"/>
      <c r="DN217" s="23"/>
      <c r="DO217" s="23"/>
      <c r="DP217" s="23"/>
      <c r="DQ217" s="23"/>
      <c r="DR217" s="23"/>
      <c r="DS217" s="23"/>
      <c r="DT217" s="23"/>
      <c r="DU217" s="23"/>
      <c r="DV217" s="23"/>
      <c r="DW217" s="23"/>
      <c r="DX217" s="23"/>
      <c r="DY217" s="23"/>
      <c r="DZ217" s="23"/>
      <c r="EA217" s="23"/>
      <c r="EB217" s="23"/>
      <c r="EC217" s="23"/>
      <c r="ED217" s="23"/>
      <c r="EE217" s="23"/>
      <c r="EF217" s="23"/>
      <c r="EG217" s="23"/>
      <c r="EH217" s="23"/>
      <c r="EI217" s="23"/>
      <c r="EJ217" s="23"/>
      <c r="EK217" s="23"/>
      <c r="EL217" s="23"/>
      <c r="EM217" s="23"/>
      <c r="EN217" s="23"/>
      <c r="EO217" s="23"/>
      <c r="EP217" s="23"/>
      <c r="EQ217" s="23"/>
      <c r="ER217" s="23"/>
      <c r="ES217" s="23"/>
      <c r="ET217" s="23"/>
      <c r="EU217" s="23"/>
      <c r="EV217" s="23"/>
      <c r="EW217" s="23"/>
      <c r="EX217" s="23"/>
      <c r="EY217" s="23"/>
      <c r="EZ217" s="23"/>
      <c r="FA217" s="23"/>
      <c r="FB217" s="23"/>
      <c r="FC217" s="23"/>
      <c r="FD217" s="23"/>
      <c r="FE217" s="23"/>
      <c r="FF217" s="23"/>
      <c r="FG217" s="23"/>
      <c r="FH217" s="23"/>
      <c r="FI217" s="23"/>
      <c r="FJ217" s="23"/>
      <c r="FK217" s="23"/>
      <c r="FL217" s="23"/>
      <c r="FM217" s="23"/>
      <c r="FN217" s="23"/>
      <c r="FO217" s="23"/>
      <c r="FP217" s="23"/>
      <c r="FQ217" s="23"/>
      <c r="FR217" s="23"/>
      <c r="FS217" s="23"/>
      <c r="FT217" s="23"/>
      <c r="FU217" s="23"/>
      <c r="FV217" s="23"/>
      <c r="FW217" s="23"/>
      <c r="FX217" s="23"/>
      <c r="FY217" s="23"/>
      <c r="FZ217" s="23"/>
      <c r="GA217" s="23"/>
      <c r="GB217" s="23"/>
      <c r="GC217" s="23"/>
      <c r="GD217" s="23"/>
      <c r="GE217" s="23"/>
      <c r="GF217" s="23"/>
      <c r="GG217" s="23"/>
      <c r="GH217" s="23"/>
      <c r="GI217" s="23"/>
      <c r="GJ217" s="23"/>
      <c r="GK217" s="23"/>
      <c r="GL217" s="23"/>
      <c r="GM217" s="23"/>
      <c r="GN217" s="23"/>
      <c r="GO217" s="23"/>
      <c r="GP217" s="23"/>
      <c r="GQ217" s="23"/>
      <c r="GR217" s="23"/>
      <c r="GS217" s="23"/>
      <c r="GT217" s="23"/>
      <c r="GU217" s="23"/>
      <c r="GV217" s="23"/>
      <c r="GW217" s="23"/>
      <c r="GX217" s="23"/>
      <c r="GY217" s="23"/>
      <c r="GZ217" s="23"/>
      <c r="HA217" s="23"/>
      <c r="HB217" s="23"/>
      <c r="HC217" s="23"/>
      <c r="HD217" s="23"/>
      <c r="HE217" s="23"/>
      <c r="HF217" s="23"/>
      <c r="HG217" s="23"/>
      <c r="HH217" s="23"/>
      <c r="HI217" s="23"/>
      <c r="HJ217" s="23"/>
      <c r="HK217" s="23"/>
      <c r="HL217" s="23"/>
      <c r="HM217" s="23"/>
      <c r="HN217" s="23"/>
      <c r="HO217" s="23"/>
      <c r="HP217" s="23"/>
      <c r="HQ217" s="23"/>
      <c r="HR217" s="23"/>
      <c r="HS217" s="23"/>
      <c r="HT217" s="23"/>
      <c r="HU217" s="23"/>
      <c r="HV217" s="23"/>
      <c r="HW217" s="23"/>
      <c r="HX217" s="23"/>
      <c r="HY217" s="23"/>
      <c r="HZ217" s="23"/>
      <c r="IA217" s="23"/>
      <c r="IB217" s="23"/>
      <c r="IC217" s="23"/>
      <c r="ID217" s="23"/>
      <c r="IE217" s="23"/>
      <c r="IF217" s="23"/>
      <c r="IG217" s="23"/>
      <c r="IH217" s="23"/>
      <c r="II217" s="23"/>
      <c r="IJ217" s="23"/>
      <c r="IK217" s="23"/>
      <c r="IL217" s="23"/>
      <c r="IM217" s="23"/>
      <c r="IN217" s="23"/>
      <c r="IO217" s="23"/>
      <c r="IP217" s="23"/>
      <c r="IQ217" s="23"/>
      <c r="IR217" s="23"/>
      <c r="IS217" s="23"/>
      <c r="IT217" s="23"/>
    </row>
    <row r="218" spans="1:254" s="271" customFormat="1" ht="12.75" x14ac:dyDescent="0.2">
      <c r="A218" s="324" t="s">
        <v>693</v>
      </c>
      <c r="B218" s="325" t="s">
        <v>540</v>
      </c>
      <c r="C218" s="326" t="s">
        <v>692</v>
      </c>
      <c r="D218" s="327" t="s">
        <v>440</v>
      </c>
      <c r="E218" s="328">
        <v>208.17500000000001</v>
      </c>
      <c r="F218" s="329" t="s">
        <v>875</v>
      </c>
      <c r="G218" s="330" t="s">
        <v>876</v>
      </c>
      <c r="H218" s="273"/>
      <c r="I218" s="273"/>
      <c r="J218" s="273"/>
      <c r="K218" s="273"/>
      <c r="L218" s="273"/>
      <c r="M218" s="273"/>
      <c r="N218" s="273"/>
      <c r="O218" s="273"/>
      <c r="P218" s="273"/>
      <c r="Q218" s="273"/>
      <c r="R218" s="273"/>
      <c r="S218" s="273"/>
      <c r="T218" s="273">
        <f>[1]Source!P459</f>
        <v>96820</v>
      </c>
      <c r="U218" s="273"/>
      <c r="V218" s="273"/>
      <c r="W218" s="273"/>
      <c r="X218" s="273"/>
      <c r="Y218" s="273"/>
      <c r="Z218" s="273"/>
      <c r="AA218" s="273"/>
      <c r="AB218" s="273"/>
      <c r="AC218" s="273"/>
      <c r="AD218" s="273"/>
      <c r="AE218" s="273"/>
      <c r="AF218" s="273"/>
      <c r="AG218" s="273"/>
      <c r="AH218" s="273"/>
      <c r="AI218" s="273"/>
      <c r="AJ218" s="273"/>
      <c r="AK218" s="273"/>
      <c r="AL218" s="273"/>
      <c r="AM218" s="273"/>
      <c r="AN218" s="273"/>
      <c r="AO218" s="273"/>
      <c r="AP218" s="273"/>
      <c r="AQ218" s="273"/>
      <c r="AR218" s="273"/>
      <c r="AS218" s="273"/>
      <c r="AT218" s="273"/>
      <c r="AU218" s="273"/>
      <c r="AV218" s="273"/>
      <c r="AW218" s="273"/>
      <c r="AX218" s="273"/>
      <c r="AY218" s="273"/>
      <c r="AZ218" s="273"/>
      <c r="BA218" s="273"/>
      <c r="BB218" s="273"/>
      <c r="BC218" s="273"/>
      <c r="BD218" s="273"/>
      <c r="BE218" s="273"/>
      <c r="BF218" s="273"/>
      <c r="BG218" s="273"/>
      <c r="BH218" s="273"/>
      <c r="BI218" s="273"/>
      <c r="BJ218" s="273"/>
      <c r="BK218" s="273"/>
      <c r="BL218" s="273"/>
      <c r="BM218" s="273"/>
      <c r="BN218" s="273"/>
      <c r="BO218" s="273"/>
      <c r="BP218" s="273"/>
      <c r="BQ218" s="273"/>
      <c r="BR218" s="273"/>
      <c r="BS218" s="273"/>
      <c r="BT218" s="273"/>
      <c r="BU218" s="273"/>
      <c r="BV218" s="273"/>
      <c r="BW218" s="273"/>
      <c r="BX218" s="273"/>
      <c r="BY218" s="273"/>
      <c r="BZ218" s="273"/>
      <c r="CA218" s="273"/>
      <c r="CB218" s="273"/>
      <c r="CC218" s="273"/>
      <c r="CD218" s="273"/>
      <c r="CE218" s="273"/>
      <c r="CF218" s="273"/>
      <c r="CG218" s="273"/>
      <c r="CH218" s="273"/>
      <c r="CI218" s="273"/>
      <c r="CJ218" s="273"/>
      <c r="CK218" s="273"/>
      <c r="CL218" s="273"/>
      <c r="CM218" s="273"/>
      <c r="CN218" s="273"/>
      <c r="CO218" s="273"/>
      <c r="CP218" s="273"/>
      <c r="CQ218" s="273"/>
      <c r="CR218" s="273"/>
      <c r="CS218" s="273"/>
      <c r="CT218" s="273"/>
      <c r="CU218" s="273"/>
      <c r="CV218" s="273"/>
      <c r="CW218" s="273"/>
      <c r="CX218" s="273"/>
      <c r="CY218" s="273"/>
      <c r="CZ218" s="273"/>
      <c r="DA218" s="273"/>
      <c r="DB218" s="273"/>
      <c r="DC218" s="273"/>
      <c r="DD218" s="273"/>
      <c r="DE218" s="273"/>
      <c r="DF218" s="273"/>
      <c r="DG218" s="273"/>
      <c r="DH218" s="273">
        <f>IF(E217&gt;0,ROUND([1]Source!P459/E217,2),0)</f>
        <v>2557.9899999999998</v>
      </c>
      <c r="DI218" s="273"/>
      <c r="DJ218" s="273"/>
      <c r="DK218" s="323" t="str">
        <f>F218</f>
        <v>Материал</v>
      </c>
      <c r="DL218" s="273">
        <f>[1]Source!P459</f>
        <v>96820</v>
      </c>
      <c r="DM218" s="273"/>
      <c r="DN218" s="273"/>
      <c r="DO218" s="273"/>
      <c r="DP218" s="273"/>
      <c r="DQ218" s="273"/>
      <c r="DR218" s="273"/>
      <c r="DS218" s="273"/>
      <c r="DT218" s="273"/>
      <c r="DU218" s="273"/>
      <c r="DV218" s="273"/>
      <c r="DW218" s="273"/>
      <c r="DX218" s="273"/>
      <c r="DY218" s="273"/>
      <c r="DZ218" s="273"/>
      <c r="EA218" s="273"/>
      <c r="EB218" s="273"/>
      <c r="EC218" s="273"/>
      <c r="ED218" s="273"/>
      <c r="EE218" s="273"/>
      <c r="EF218" s="273"/>
      <c r="EG218" s="273"/>
      <c r="EH218" s="273"/>
      <c r="EI218" s="273"/>
      <c r="EJ218" s="273"/>
      <c r="EK218" s="273"/>
      <c r="EL218" s="273"/>
      <c r="EM218" s="273"/>
      <c r="EN218" s="273"/>
      <c r="EO218" s="273"/>
      <c r="EP218" s="273"/>
      <c r="EQ218" s="273"/>
      <c r="ER218" s="273"/>
      <c r="ES218" s="273"/>
      <c r="ET218" s="273"/>
      <c r="EU218" s="273"/>
      <c r="EV218" s="273"/>
      <c r="EW218" s="273"/>
      <c r="EX218" s="273"/>
      <c r="EY218" s="273"/>
      <c r="EZ218" s="273"/>
      <c r="FA218" s="273"/>
      <c r="FB218" s="273"/>
      <c r="FC218" s="273"/>
      <c r="FD218" s="273"/>
      <c r="FE218" s="273"/>
      <c r="FF218" s="273"/>
      <c r="FG218" s="273"/>
      <c r="FH218" s="273"/>
      <c r="FI218" s="273"/>
      <c r="FJ218" s="273"/>
      <c r="FK218" s="273"/>
      <c r="FL218" s="273"/>
      <c r="FM218" s="273"/>
      <c r="FN218" s="273"/>
      <c r="FO218" s="273"/>
      <c r="FP218" s="273"/>
      <c r="FQ218" s="273"/>
      <c r="FR218" s="273"/>
      <c r="FS218" s="273"/>
      <c r="FT218" s="273"/>
      <c r="FU218" s="273"/>
      <c r="FV218" s="273"/>
      <c r="FW218" s="273"/>
      <c r="FX218" s="273"/>
      <c r="FY218" s="273"/>
      <c r="FZ218" s="273"/>
      <c r="GA218" s="273"/>
      <c r="GB218" s="273"/>
      <c r="GC218" s="273"/>
      <c r="GD218" s="273"/>
      <c r="GE218" s="273"/>
      <c r="GF218" s="273"/>
      <c r="GG218" s="273"/>
      <c r="GH218" s="273"/>
      <c r="GI218" s="273"/>
      <c r="GJ218" s="273"/>
      <c r="GK218" s="273"/>
      <c r="GL218" s="273"/>
      <c r="GM218" s="273"/>
      <c r="GN218" s="273"/>
      <c r="GO218" s="273"/>
      <c r="GP218" s="273"/>
      <c r="GQ218" s="273"/>
      <c r="GR218" s="273"/>
      <c r="GS218" s="273"/>
      <c r="GT218" s="273"/>
      <c r="GU218" s="273"/>
      <c r="GV218" s="273"/>
      <c r="GW218" s="273"/>
      <c r="GX218" s="273"/>
      <c r="GY218" s="273"/>
      <c r="GZ218" s="273"/>
      <c r="HA218" s="273"/>
      <c r="HB218" s="273"/>
      <c r="HC218" s="273"/>
      <c r="HD218" s="273"/>
      <c r="HE218" s="273"/>
      <c r="HF218" s="273"/>
      <c r="HG218" s="273"/>
      <c r="HH218" s="273"/>
      <c r="HI218" s="273"/>
      <c r="HJ218" s="273"/>
      <c r="HK218" s="273"/>
      <c r="HL218" s="273"/>
      <c r="HM218" s="273"/>
      <c r="HN218" s="273"/>
      <c r="HO218" s="273"/>
      <c r="HP218" s="273"/>
      <c r="HQ218" s="273"/>
      <c r="HR218" s="273"/>
      <c r="HS218" s="273"/>
      <c r="HT218" s="273"/>
      <c r="HU218" s="273"/>
      <c r="HV218" s="273"/>
      <c r="HW218" s="273"/>
      <c r="HX218" s="273"/>
      <c r="HY218" s="273"/>
      <c r="HZ218" s="273"/>
      <c r="IA218" s="273"/>
      <c r="IB218" s="273"/>
      <c r="IC218" s="273"/>
      <c r="ID218" s="273"/>
      <c r="IE218" s="273"/>
      <c r="IF218" s="273"/>
      <c r="IG218" s="273"/>
      <c r="IH218" s="273"/>
      <c r="II218" s="273"/>
      <c r="IJ218" s="273"/>
      <c r="IK218" s="273"/>
      <c r="IL218" s="273"/>
      <c r="IM218" s="273"/>
      <c r="IN218" s="273"/>
      <c r="IO218" s="273"/>
      <c r="IP218" s="273"/>
      <c r="IQ218" s="273"/>
      <c r="IR218" s="273"/>
      <c r="IS218" s="273"/>
      <c r="IT218" s="273"/>
    </row>
    <row r="219" spans="1:254" s="271" customFormat="1" ht="24" x14ac:dyDescent="0.2">
      <c r="A219" s="324" t="s">
        <v>691</v>
      </c>
      <c r="B219" s="325" t="s">
        <v>541</v>
      </c>
      <c r="C219" s="326" t="s">
        <v>690</v>
      </c>
      <c r="D219" s="327" t="s">
        <v>433</v>
      </c>
      <c r="E219" s="328">
        <v>129.54</v>
      </c>
      <c r="F219" s="329" t="s">
        <v>875</v>
      </c>
      <c r="G219" s="330" t="s">
        <v>876</v>
      </c>
      <c r="H219" s="273"/>
      <c r="I219" s="273"/>
      <c r="J219" s="273"/>
      <c r="K219" s="273"/>
      <c r="L219" s="273"/>
      <c r="M219" s="273"/>
      <c r="N219" s="273"/>
      <c r="O219" s="273"/>
      <c r="P219" s="273"/>
      <c r="Q219" s="273"/>
      <c r="R219" s="273"/>
      <c r="S219" s="273"/>
      <c r="T219" s="273">
        <f>[1]Source!P461</f>
        <v>462955</v>
      </c>
      <c r="U219" s="273"/>
      <c r="V219" s="273"/>
      <c r="W219" s="273"/>
      <c r="X219" s="273"/>
      <c r="Y219" s="273"/>
      <c r="Z219" s="273"/>
      <c r="AA219" s="273"/>
      <c r="AB219" s="273"/>
      <c r="AC219" s="273"/>
      <c r="AD219" s="273"/>
      <c r="AE219" s="273"/>
      <c r="AF219" s="273"/>
      <c r="AG219" s="273"/>
      <c r="AH219" s="273"/>
      <c r="AI219" s="273"/>
      <c r="AJ219" s="273"/>
      <c r="AK219" s="273"/>
      <c r="AL219" s="273"/>
      <c r="AM219" s="273"/>
      <c r="AN219" s="273"/>
      <c r="AO219" s="273"/>
      <c r="AP219" s="273"/>
      <c r="AQ219" s="273"/>
      <c r="AR219" s="273"/>
      <c r="AS219" s="273"/>
      <c r="AT219" s="273"/>
      <c r="AU219" s="273"/>
      <c r="AV219" s="273"/>
      <c r="AW219" s="273"/>
      <c r="AX219" s="273"/>
      <c r="AY219" s="273"/>
      <c r="AZ219" s="273"/>
      <c r="BA219" s="273"/>
      <c r="BB219" s="273"/>
      <c r="BC219" s="273"/>
      <c r="BD219" s="273"/>
      <c r="BE219" s="273"/>
      <c r="BF219" s="273"/>
      <c r="BG219" s="273"/>
      <c r="BH219" s="273"/>
      <c r="BI219" s="273"/>
      <c r="BJ219" s="273"/>
      <c r="BK219" s="273"/>
      <c r="BL219" s="273"/>
      <c r="BM219" s="273"/>
      <c r="BN219" s="273"/>
      <c r="BO219" s="273"/>
      <c r="BP219" s="273"/>
      <c r="BQ219" s="273"/>
      <c r="BR219" s="273"/>
      <c r="BS219" s="273"/>
      <c r="BT219" s="273"/>
      <c r="BU219" s="273"/>
      <c r="BV219" s="273"/>
      <c r="BW219" s="273"/>
      <c r="BX219" s="273"/>
      <c r="BY219" s="273"/>
      <c r="BZ219" s="273"/>
      <c r="CA219" s="273"/>
      <c r="CB219" s="273"/>
      <c r="CC219" s="273"/>
      <c r="CD219" s="273"/>
      <c r="CE219" s="273"/>
      <c r="CF219" s="273"/>
      <c r="CG219" s="273"/>
      <c r="CH219" s="273"/>
      <c r="CI219" s="273"/>
      <c r="CJ219" s="273"/>
      <c r="CK219" s="273"/>
      <c r="CL219" s="273"/>
      <c r="CM219" s="273"/>
      <c r="CN219" s="273"/>
      <c r="CO219" s="273"/>
      <c r="CP219" s="273"/>
      <c r="CQ219" s="273"/>
      <c r="CR219" s="273"/>
      <c r="CS219" s="273"/>
      <c r="CT219" s="273"/>
      <c r="CU219" s="273"/>
      <c r="CV219" s="273"/>
      <c r="CW219" s="273"/>
      <c r="CX219" s="273"/>
      <c r="CY219" s="273"/>
      <c r="CZ219" s="273"/>
      <c r="DA219" s="273"/>
      <c r="DB219" s="273"/>
      <c r="DC219" s="273"/>
      <c r="DD219" s="273"/>
      <c r="DE219" s="273"/>
      <c r="DF219" s="273"/>
      <c r="DG219" s="273"/>
      <c r="DH219" s="273">
        <f>IF(E217&gt;0,ROUND([1]Source!P461/E217,2),0)</f>
        <v>12231.31</v>
      </c>
      <c r="DI219" s="273"/>
      <c r="DJ219" s="273"/>
      <c r="DK219" s="323" t="str">
        <f>F219</f>
        <v>Материал</v>
      </c>
      <c r="DL219" s="273">
        <f>[1]Source!P461</f>
        <v>462955</v>
      </c>
      <c r="DM219" s="273"/>
      <c r="DN219" s="273"/>
      <c r="DO219" s="273"/>
      <c r="DP219" s="273"/>
      <c r="DQ219" s="273"/>
      <c r="DR219" s="273"/>
      <c r="DS219" s="273"/>
      <c r="DT219" s="273"/>
      <c r="DU219" s="273"/>
      <c r="DV219" s="273"/>
      <c r="DW219" s="273"/>
      <c r="DX219" s="273"/>
      <c r="DY219" s="273"/>
      <c r="DZ219" s="273"/>
      <c r="EA219" s="273"/>
      <c r="EB219" s="273"/>
      <c r="EC219" s="273"/>
      <c r="ED219" s="273"/>
      <c r="EE219" s="273"/>
      <c r="EF219" s="273"/>
      <c r="EG219" s="273"/>
      <c r="EH219" s="273"/>
      <c r="EI219" s="273"/>
      <c r="EJ219" s="273"/>
      <c r="EK219" s="273"/>
      <c r="EL219" s="273"/>
      <c r="EM219" s="273"/>
      <c r="EN219" s="273"/>
      <c r="EO219" s="273"/>
      <c r="EP219" s="273"/>
      <c r="EQ219" s="273"/>
      <c r="ER219" s="273"/>
      <c r="ES219" s="273"/>
      <c r="ET219" s="273"/>
      <c r="EU219" s="273"/>
      <c r="EV219" s="273"/>
      <c r="EW219" s="273"/>
      <c r="EX219" s="273"/>
      <c r="EY219" s="273"/>
      <c r="EZ219" s="273"/>
      <c r="FA219" s="273"/>
      <c r="FB219" s="273"/>
      <c r="FC219" s="273"/>
      <c r="FD219" s="273"/>
      <c r="FE219" s="273"/>
      <c r="FF219" s="273"/>
      <c r="FG219" s="273"/>
      <c r="FH219" s="273"/>
      <c r="FI219" s="273"/>
      <c r="FJ219" s="273"/>
      <c r="FK219" s="273"/>
      <c r="FL219" s="273"/>
      <c r="FM219" s="273"/>
      <c r="FN219" s="273"/>
      <c r="FO219" s="273"/>
      <c r="FP219" s="273"/>
      <c r="FQ219" s="273"/>
      <c r="FR219" s="273"/>
      <c r="FS219" s="273"/>
      <c r="FT219" s="273"/>
      <c r="FU219" s="273"/>
      <c r="FV219" s="273"/>
      <c r="FW219" s="273"/>
      <c r="FX219" s="273"/>
      <c r="FY219" s="273"/>
      <c r="FZ219" s="273"/>
      <c r="GA219" s="273"/>
      <c r="GB219" s="273"/>
      <c r="GC219" s="273"/>
      <c r="GD219" s="273"/>
      <c r="GE219" s="273"/>
      <c r="GF219" s="273"/>
      <c r="GG219" s="273"/>
      <c r="GH219" s="273"/>
      <c r="GI219" s="273"/>
      <c r="GJ219" s="273"/>
      <c r="GK219" s="273"/>
      <c r="GL219" s="273"/>
      <c r="GM219" s="273"/>
      <c r="GN219" s="273"/>
      <c r="GO219" s="273"/>
      <c r="GP219" s="273"/>
      <c r="GQ219" s="273"/>
      <c r="GR219" s="273"/>
      <c r="GS219" s="273"/>
      <c r="GT219" s="273"/>
      <c r="GU219" s="273"/>
      <c r="GV219" s="273"/>
      <c r="GW219" s="273"/>
      <c r="GX219" s="273"/>
      <c r="GY219" s="273"/>
      <c r="GZ219" s="273"/>
      <c r="HA219" s="273"/>
      <c r="HB219" s="273"/>
      <c r="HC219" s="273"/>
      <c r="HD219" s="273"/>
      <c r="HE219" s="273"/>
      <c r="HF219" s="273"/>
      <c r="HG219" s="273"/>
      <c r="HH219" s="273"/>
      <c r="HI219" s="273"/>
      <c r="HJ219" s="273"/>
      <c r="HK219" s="273"/>
      <c r="HL219" s="273"/>
      <c r="HM219" s="273"/>
      <c r="HN219" s="273"/>
      <c r="HO219" s="273"/>
      <c r="HP219" s="273"/>
      <c r="HQ219" s="273"/>
      <c r="HR219" s="273"/>
      <c r="HS219" s="273"/>
      <c r="HT219" s="273"/>
      <c r="HU219" s="273"/>
      <c r="HV219" s="273"/>
      <c r="HW219" s="273"/>
      <c r="HX219" s="273"/>
      <c r="HY219" s="273"/>
      <c r="HZ219" s="273"/>
      <c r="IA219" s="273"/>
      <c r="IB219" s="273"/>
      <c r="IC219" s="273"/>
      <c r="ID219" s="273"/>
      <c r="IE219" s="273"/>
      <c r="IF219" s="273"/>
      <c r="IG219" s="273"/>
      <c r="IH219" s="273"/>
      <c r="II219" s="273"/>
      <c r="IJ219" s="273"/>
      <c r="IK219" s="273"/>
      <c r="IL219" s="273"/>
      <c r="IM219" s="273"/>
      <c r="IN219" s="273"/>
      <c r="IO219" s="273"/>
      <c r="IP219" s="273"/>
      <c r="IQ219" s="273"/>
      <c r="IR219" s="273"/>
      <c r="IS219" s="273"/>
      <c r="IT219" s="273"/>
    </row>
    <row r="220" spans="1:254" s="271" customFormat="1" ht="24" x14ac:dyDescent="0.2">
      <c r="A220" s="324" t="s">
        <v>689</v>
      </c>
      <c r="B220" s="325" t="s">
        <v>541</v>
      </c>
      <c r="C220" s="326" t="s">
        <v>688</v>
      </c>
      <c r="D220" s="327" t="s">
        <v>433</v>
      </c>
      <c r="E220" s="328">
        <v>82.62</v>
      </c>
      <c r="F220" s="329" t="s">
        <v>875</v>
      </c>
      <c r="G220" s="330" t="s">
        <v>876</v>
      </c>
      <c r="H220" s="273"/>
      <c r="I220" s="273"/>
      <c r="J220" s="273"/>
      <c r="K220" s="273"/>
      <c r="L220" s="273"/>
      <c r="M220" s="273"/>
      <c r="N220" s="273"/>
      <c r="O220" s="273"/>
      <c r="P220" s="273"/>
      <c r="Q220" s="273"/>
      <c r="R220" s="273"/>
      <c r="S220" s="273"/>
      <c r="T220" s="273">
        <f>[1]Source!P463</f>
        <v>241092</v>
      </c>
      <c r="U220" s="273"/>
      <c r="V220" s="273"/>
      <c r="W220" s="273"/>
      <c r="X220" s="273"/>
      <c r="Y220" s="273"/>
      <c r="Z220" s="273"/>
      <c r="AA220" s="273"/>
      <c r="AB220" s="273"/>
      <c r="AC220" s="273"/>
      <c r="AD220" s="273"/>
      <c r="AE220" s="273"/>
      <c r="AF220" s="273"/>
      <c r="AG220" s="273"/>
      <c r="AH220" s="273"/>
      <c r="AI220" s="273"/>
      <c r="AJ220" s="273"/>
      <c r="AK220" s="273"/>
      <c r="AL220" s="273"/>
      <c r="AM220" s="273"/>
      <c r="AN220" s="273"/>
      <c r="AO220" s="273"/>
      <c r="AP220" s="273"/>
      <c r="AQ220" s="273"/>
      <c r="AR220" s="273"/>
      <c r="AS220" s="273"/>
      <c r="AT220" s="273"/>
      <c r="AU220" s="273"/>
      <c r="AV220" s="273"/>
      <c r="AW220" s="273"/>
      <c r="AX220" s="273"/>
      <c r="AY220" s="273"/>
      <c r="AZ220" s="273"/>
      <c r="BA220" s="273"/>
      <c r="BB220" s="273"/>
      <c r="BC220" s="273"/>
      <c r="BD220" s="273"/>
      <c r="BE220" s="273"/>
      <c r="BF220" s="273"/>
      <c r="BG220" s="273"/>
      <c r="BH220" s="273"/>
      <c r="BI220" s="273"/>
      <c r="BJ220" s="273"/>
      <c r="BK220" s="273"/>
      <c r="BL220" s="273"/>
      <c r="BM220" s="273"/>
      <c r="BN220" s="273"/>
      <c r="BO220" s="273"/>
      <c r="BP220" s="273"/>
      <c r="BQ220" s="273"/>
      <c r="BR220" s="273"/>
      <c r="BS220" s="273"/>
      <c r="BT220" s="273"/>
      <c r="BU220" s="273"/>
      <c r="BV220" s="273"/>
      <c r="BW220" s="273"/>
      <c r="BX220" s="273"/>
      <c r="BY220" s="273"/>
      <c r="BZ220" s="273"/>
      <c r="CA220" s="273"/>
      <c r="CB220" s="273"/>
      <c r="CC220" s="273"/>
      <c r="CD220" s="273"/>
      <c r="CE220" s="273"/>
      <c r="CF220" s="273"/>
      <c r="CG220" s="273"/>
      <c r="CH220" s="273"/>
      <c r="CI220" s="273"/>
      <c r="CJ220" s="273"/>
      <c r="CK220" s="273"/>
      <c r="CL220" s="273"/>
      <c r="CM220" s="273"/>
      <c r="CN220" s="273"/>
      <c r="CO220" s="273"/>
      <c r="CP220" s="273"/>
      <c r="CQ220" s="273"/>
      <c r="CR220" s="273"/>
      <c r="CS220" s="273"/>
      <c r="CT220" s="273"/>
      <c r="CU220" s="273"/>
      <c r="CV220" s="273"/>
      <c r="CW220" s="273"/>
      <c r="CX220" s="273"/>
      <c r="CY220" s="273"/>
      <c r="CZ220" s="273"/>
      <c r="DA220" s="273"/>
      <c r="DB220" s="273"/>
      <c r="DC220" s="273"/>
      <c r="DD220" s="273"/>
      <c r="DE220" s="273"/>
      <c r="DF220" s="273"/>
      <c r="DG220" s="273"/>
      <c r="DH220" s="273">
        <f>IF(E217&gt;0,ROUND([1]Source!P463/E217,2),0)</f>
        <v>6369.67</v>
      </c>
      <c r="DI220" s="273"/>
      <c r="DJ220" s="273"/>
      <c r="DK220" s="323" t="str">
        <f>F220</f>
        <v>Материал</v>
      </c>
      <c r="DL220" s="273">
        <f>[1]Source!P463</f>
        <v>241092</v>
      </c>
      <c r="DM220" s="273"/>
      <c r="DN220" s="273"/>
      <c r="DO220" s="273"/>
      <c r="DP220" s="273"/>
      <c r="DQ220" s="273"/>
      <c r="DR220" s="273"/>
      <c r="DS220" s="273"/>
      <c r="DT220" s="273"/>
      <c r="DU220" s="273"/>
      <c r="DV220" s="273"/>
      <c r="DW220" s="273"/>
      <c r="DX220" s="273"/>
      <c r="DY220" s="273"/>
      <c r="DZ220" s="273"/>
      <c r="EA220" s="273"/>
      <c r="EB220" s="273"/>
      <c r="EC220" s="273"/>
      <c r="ED220" s="273"/>
      <c r="EE220" s="273"/>
      <c r="EF220" s="273"/>
      <c r="EG220" s="273"/>
      <c r="EH220" s="273"/>
      <c r="EI220" s="273"/>
      <c r="EJ220" s="273"/>
      <c r="EK220" s="273"/>
      <c r="EL220" s="273"/>
      <c r="EM220" s="273"/>
      <c r="EN220" s="273"/>
      <c r="EO220" s="273"/>
      <c r="EP220" s="273"/>
      <c r="EQ220" s="273"/>
      <c r="ER220" s="273"/>
      <c r="ES220" s="273"/>
      <c r="ET220" s="273"/>
      <c r="EU220" s="273"/>
      <c r="EV220" s="273"/>
      <c r="EW220" s="273"/>
      <c r="EX220" s="273"/>
      <c r="EY220" s="273"/>
      <c r="EZ220" s="273"/>
      <c r="FA220" s="273"/>
      <c r="FB220" s="273"/>
      <c r="FC220" s="273"/>
      <c r="FD220" s="273"/>
      <c r="FE220" s="273"/>
      <c r="FF220" s="273"/>
      <c r="FG220" s="273"/>
      <c r="FH220" s="273"/>
      <c r="FI220" s="273"/>
      <c r="FJ220" s="273"/>
      <c r="FK220" s="273"/>
      <c r="FL220" s="273"/>
      <c r="FM220" s="273"/>
      <c r="FN220" s="273"/>
      <c r="FO220" s="273"/>
      <c r="FP220" s="273"/>
      <c r="FQ220" s="273"/>
      <c r="FR220" s="273"/>
      <c r="FS220" s="273"/>
      <c r="FT220" s="273"/>
      <c r="FU220" s="273"/>
      <c r="FV220" s="273"/>
      <c r="FW220" s="273"/>
      <c r="FX220" s="273"/>
      <c r="FY220" s="273"/>
      <c r="FZ220" s="273"/>
      <c r="GA220" s="273"/>
      <c r="GB220" s="273"/>
      <c r="GC220" s="273"/>
      <c r="GD220" s="273"/>
      <c r="GE220" s="273"/>
      <c r="GF220" s="273"/>
      <c r="GG220" s="273"/>
      <c r="GH220" s="273"/>
      <c r="GI220" s="273"/>
      <c r="GJ220" s="273"/>
      <c r="GK220" s="273"/>
      <c r="GL220" s="273"/>
      <c r="GM220" s="273"/>
      <c r="GN220" s="273"/>
      <c r="GO220" s="273"/>
      <c r="GP220" s="273"/>
      <c r="GQ220" s="273"/>
      <c r="GR220" s="273"/>
      <c r="GS220" s="273"/>
      <c r="GT220" s="273"/>
      <c r="GU220" s="273"/>
      <c r="GV220" s="273"/>
      <c r="GW220" s="273"/>
      <c r="GX220" s="273"/>
      <c r="GY220" s="273"/>
      <c r="GZ220" s="273"/>
      <c r="HA220" s="273"/>
      <c r="HB220" s="273"/>
      <c r="HC220" s="273"/>
      <c r="HD220" s="273"/>
      <c r="HE220" s="273"/>
      <c r="HF220" s="273"/>
      <c r="HG220" s="273"/>
      <c r="HH220" s="273"/>
      <c r="HI220" s="273"/>
      <c r="HJ220" s="273"/>
      <c r="HK220" s="273"/>
      <c r="HL220" s="273"/>
      <c r="HM220" s="273"/>
      <c r="HN220" s="273"/>
      <c r="HO220" s="273"/>
      <c r="HP220" s="273"/>
      <c r="HQ220" s="273"/>
      <c r="HR220" s="273"/>
      <c r="HS220" s="273"/>
      <c r="HT220" s="273"/>
      <c r="HU220" s="273"/>
      <c r="HV220" s="273"/>
      <c r="HW220" s="273"/>
      <c r="HX220" s="273"/>
      <c r="HY220" s="273"/>
      <c r="HZ220" s="273"/>
      <c r="IA220" s="273"/>
      <c r="IB220" s="273"/>
      <c r="IC220" s="273"/>
      <c r="ID220" s="273"/>
      <c r="IE220" s="273"/>
      <c r="IF220" s="273"/>
      <c r="IG220" s="273"/>
      <c r="IH220" s="273"/>
      <c r="II220" s="273"/>
      <c r="IJ220" s="273"/>
      <c r="IK220" s="273"/>
      <c r="IL220" s="273"/>
      <c r="IM220" s="273"/>
      <c r="IN220" s="273"/>
      <c r="IO220" s="273"/>
      <c r="IP220" s="273"/>
      <c r="IQ220" s="273"/>
      <c r="IR220" s="273"/>
      <c r="IS220" s="273"/>
      <c r="IT220" s="273"/>
    </row>
    <row r="221" spans="1:254" s="271" customFormat="1" ht="24" x14ac:dyDescent="0.2">
      <c r="A221" s="324" t="s">
        <v>687</v>
      </c>
      <c r="B221" s="325" t="s">
        <v>541</v>
      </c>
      <c r="C221" s="326" t="s">
        <v>686</v>
      </c>
      <c r="D221" s="327" t="s">
        <v>433</v>
      </c>
      <c r="E221" s="328">
        <v>135.15</v>
      </c>
      <c r="F221" s="329" t="s">
        <v>875</v>
      </c>
      <c r="G221" s="330" t="s">
        <v>876</v>
      </c>
      <c r="H221" s="273"/>
      <c r="I221" s="273"/>
      <c r="J221" s="273"/>
      <c r="K221" s="273"/>
      <c r="L221" s="273"/>
      <c r="M221" s="273"/>
      <c r="N221" s="273"/>
      <c r="O221" s="273"/>
      <c r="P221" s="273"/>
      <c r="Q221" s="273"/>
      <c r="R221" s="273"/>
      <c r="S221" s="273"/>
      <c r="T221" s="273">
        <f>[1]Source!P465</f>
        <v>394379</v>
      </c>
      <c r="U221" s="273"/>
      <c r="V221" s="273"/>
      <c r="W221" s="273"/>
      <c r="X221" s="273"/>
      <c r="Y221" s="273"/>
      <c r="Z221" s="273"/>
      <c r="AA221" s="273"/>
      <c r="AB221" s="273"/>
      <c r="AC221" s="273"/>
      <c r="AD221" s="273"/>
      <c r="AE221" s="273"/>
      <c r="AF221" s="273"/>
      <c r="AG221" s="273"/>
      <c r="AH221" s="273"/>
      <c r="AI221" s="273"/>
      <c r="AJ221" s="273"/>
      <c r="AK221" s="273"/>
      <c r="AL221" s="273"/>
      <c r="AM221" s="273"/>
      <c r="AN221" s="273"/>
      <c r="AO221" s="273"/>
      <c r="AP221" s="273"/>
      <c r="AQ221" s="273"/>
      <c r="AR221" s="273"/>
      <c r="AS221" s="273"/>
      <c r="AT221" s="273"/>
      <c r="AU221" s="273"/>
      <c r="AV221" s="273"/>
      <c r="AW221" s="273"/>
      <c r="AX221" s="273"/>
      <c r="AY221" s="273"/>
      <c r="AZ221" s="273"/>
      <c r="BA221" s="273"/>
      <c r="BB221" s="273"/>
      <c r="BC221" s="273"/>
      <c r="BD221" s="273"/>
      <c r="BE221" s="273"/>
      <c r="BF221" s="273"/>
      <c r="BG221" s="273"/>
      <c r="BH221" s="273"/>
      <c r="BI221" s="273"/>
      <c r="BJ221" s="273"/>
      <c r="BK221" s="273"/>
      <c r="BL221" s="273"/>
      <c r="BM221" s="273"/>
      <c r="BN221" s="273"/>
      <c r="BO221" s="273"/>
      <c r="BP221" s="273"/>
      <c r="BQ221" s="273"/>
      <c r="BR221" s="273"/>
      <c r="BS221" s="273"/>
      <c r="BT221" s="273"/>
      <c r="BU221" s="273"/>
      <c r="BV221" s="273"/>
      <c r="BW221" s="273"/>
      <c r="BX221" s="273"/>
      <c r="BY221" s="273"/>
      <c r="BZ221" s="273"/>
      <c r="CA221" s="273"/>
      <c r="CB221" s="273"/>
      <c r="CC221" s="273"/>
      <c r="CD221" s="273"/>
      <c r="CE221" s="273"/>
      <c r="CF221" s="273"/>
      <c r="CG221" s="273"/>
      <c r="CH221" s="273"/>
      <c r="CI221" s="273"/>
      <c r="CJ221" s="273"/>
      <c r="CK221" s="273"/>
      <c r="CL221" s="273"/>
      <c r="CM221" s="273"/>
      <c r="CN221" s="273"/>
      <c r="CO221" s="273"/>
      <c r="CP221" s="273"/>
      <c r="CQ221" s="273"/>
      <c r="CR221" s="273"/>
      <c r="CS221" s="273"/>
      <c r="CT221" s="273"/>
      <c r="CU221" s="273"/>
      <c r="CV221" s="273"/>
      <c r="CW221" s="273"/>
      <c r="CX221" s="273"/>
      <c r="CY221" s="273"/>
      <c r="CZ221" s="273"/>
      <c r="DA221" s="273"/>
      <c r="DB221" s="273"/>
      <c r="DC221" s="273"/>
      <c r="DD221" s="273"/>
      <c r="DE221" s="273"/>
      <c r="DF221" s="273"/>
      <c r="DG221" s="273"/>
      <c r="DH221" s="273">
        <f>IF(E217&gt;0,ROUND([1]Source!P465/E217,2),0)</f>
        <v>10419.52</v>
      </c>
      <c r="DI221" s="273"/>
      <c r="DJ221" s="273"/>
      <c r="DK221" s="323" t="str">
        <f>F221</f>
        <v>Материал</v>
      </c>
      <c r="DL221" s="273">
        <f>[1]Source!P465</f>
        <v>394379</v>
      </c>
      <c r="DM221" s="273"/>
      <c r="DN221" s="273"/>
      <c r="DO221" s="273"/>
      <c r="DP221" s="273"/>
      <c r="DQ221" s="273"/>
      <c r="DR221" s="273"/>
      <c r="DS221" s="273"/>
      <c r="DT221" s="273"/>
      <c r="DU221" s="273"/>
      <c r="DV221" s="273"/>
      <c r="DW221" s="273"/>
      <c r="DX221" s="273"/>
      <c r="DY221" s="273"/>
      <c r="DZ221" s="273"/>
      <c r="EA221" s="273"/>
      <c r="EB221" s="273"/>
      <c r="EC221" s="273"/>
      <c r="ED221" s="273"/>
      <c r="EE221" s="273"/>
      <c r="EF221" s="273"/>
      <c r="EG221" s="273"/>
      <c r="EH221" s="273"/>
      <c r="EI221" s="273"/>
      <c r="EJ221" s="273"/>
      <c r="EK221" s="273"/>
      <c r="EL221" s="273"/>
      <c r="EM221" s="273"/>
      <c r="EN221" s="273"/>
      <c r="EO221" s="273"/>
      <c r="EP221" s="273"/>
      <c r="EQ221" s="273"/>
      <c r="ER221" s="273"/>
      <c r="ES221" s="273"/>
      <c r="ET221" s="273"/>
      <c r="EU221" s="273"/>
      <c r="EV221" s="273"/>
      <c r="EW221" s="273"/>
      <c r="EX221" s="273"/>
      <c r="EY221" s="273"/>
      <c r="EZ221" s="273"/>
      <c r="FA221" s="273"/>
      <c r="FB221" s="273"/>
      <c r="FC221" s="273"/>
      <c r="FD221" s="273"/>
      <c r="FE221" s="273"/>
      <c r="FF221" s="273"/>
      <c r="FG221" s="273"/>
      <c r="FH221" s="273"/>
      <c r="FI221" s="273"/>
      <c r="FJ221" s="273"/>
      <c r="FK221" s="273"/>
      <c r="FL221" s="273"/>
      <c r="FM221" s="273"/>
      <c r="FN221" s="273"/>
      <c r="FO221" s="273"/>
      <c r="FP221" s="273"/>
      <c r="FQ221" s="273"/>
      <c r="FR221" s="273"/>
      <c r="FS221" s="273"/>
      <c r="FT221" s="273"/>
      <c r="FU221" s="273"/>
      <c r="FV221" s="273"/>
      <c r="FW221" s="273"/>
      <c r="FX221" s="273"/>
      <c r="FY221" s="273"/>
      <c r="FZ221" s="273"/>
      <c r="GA221" s="273"/>
      <c r="GB221" s="273"/>
      <c r="GC221" s="273"/>
      <c r="GD221" s="273"/>
      <c r="GE221" s="273"/>
      <c r="GF221" s="273"/>
      <c r="GG221" s="273"/>
      <c r="GH221" s="273"/>
      <c r="GI221" s="273"/>
      <c r="GJ221" s="273"/>
      <c r="GK221" s="273"/>
      <c r="GL221" s="273"/>
      <c r="GM221" s="273"/>
      <c r="GN221" s="273"/>
      <c r="GO221" s="273"/>
      <c r="GP221" s="273"/>
      <c r="GQ221" s="273"/>
      <c r="GR221" s="273"/>
      <c r="GS221" s="273"/>
      <c r="GT221" s="273"/>
      <c r="GU221" s="273"/>
      <c r="GV221" s="273"/>
      <c r="GW221" s="273"/>
      <c r="GX221" s="273"/>
      <c r="GY221" s="273"/>
      <c r="GZ221" s="273"/>
      <c r="HA221" s="273"/>
      <c r="HB221" s="273"/>
      <c r="HC221" s="273"/>
      <c r="HD221" s="273"/>
      <c r="HE221" s="273"/>
      <c r="HF221" s="273"/>
      <c r="HG221" s="273"/>
      <c r="HH221" s="273"/>
      <c r="HI221" s="273"/>
      <c r="HJ221" s="273"/>
      <c r="HK221" s="273"/>
      <c r="HL221" s="273"/>
      <c r="HM221" s="273"/>
      <c r="HN221" s="273"/>
      <c r="HO221" s="273"/>
      <c r="HP221" s="273"/>
      <c r="HQ221" s="273"/>
      <c r="HR221" s="273"/>
      <c r="HS221" s="273"/>
      <c r="HT221" s="273"/>
      <c r="HU221" s="273"/>
      <c r="HV221" s="273"/>
      <c r="HW221" s="273"/>
      <c r="HX221" s="273"/>
      <c r="HY221" s="273"/>
      <c r="HZ221" s="273"/>
      <c r="IA221" s="273"/>
      <c r="IB221" s="273"/>
      <c r="IC221" s="273"/>
      <c r="ID221" s="273"/>
      <c r="IE221" s="273"/>
      <c r="IF221" s="273"/>
      <c r="IG221" s="273"/>
      <c r="IH221" s="273"/>
      <c r="II221" s="273"/>
      <c r="IJ221" s="273"/>
      <c r="IK221" s="273"/>
      <c r="IL221" s="273"/>
      <c r="IM221" s="273"/>
      <c r="IN221" s="273"/>
      <c r="IO221" s="273"/>
      <c r="IP221" s="273"/>
      <c r="IQ221" s="273"/>
      <c r="IR221" s="273"/>
      <c r="IS221" s="273"/>
      <c r="IT221" s="273"/>
    </row>
    <row r="222" spans="1:254" s="271" customFormat="1" ht="24.75" thickBot="1" x14ac:dyDescent="0.25">
      <c r="A222" s="316" t="s">
        <v>685</v>
      </c>
      <c r="B222" s="317" t="s">
        <v>541</v>
      </c>
      <c r="C222" s="318" t="s">
        <v>684</v>
      </c>
      <c r="D222" s="319" t="s">
        <v>433</v>
      </c>
      <c r="E222" s="320">
        <v>38.76</v>
      </c>
      <c r="F222" s="329" t="s">
        <v>875</v>
      </c>
      <c r="G222" s="330" t="s">
        <v>876</v>
      </c>
      <c r="H222" s="273"/>
      <c r="I222" s="273"/>
      <c r="J222" s="273"/>
      <c r="K222" s="273"/>
      <c r="L222" s="273"/>
      <c r="M222" s="273"/>
      <c r="N222" s="273"/>
      <c r="O222" s="273"/>
      <c r="P222" s="273"/>
      <c r="Q222" s="273"/>
      <c r="R222" s="273"/>
      <c r="S222" s="273"/>
      <c r="T222" s="273">
        <f>[1]Source!P467</f>
        <v>138522</v>
      </c>
      <c r="U222" s="273"/>
      <c r="V222" s="273"/>
      <c r="W222" s="273"/>
      <c r="X222" s="273"/>
      <c r="Y222" s="273"/>
      <c r="Z222" s="273"/>
      <c r="AA222" s="273"/>
      <c r="AB222" s="273"/>
      <c r="AC222" s="273"/>
      <c r="AD222" s="273"/>
      <c r="AE222" s="273"/>
      <c r="AF222" s="273"/>
      <c r="AG222" s="273"/>
      <c r="AH222" s="273"/>
      <c r="AI222" s="273"/>
      <c r="AJ222" s="273"/>
      <c r="AK222" s="273"/>
      <c r="AL222" s="273"/>
      <c r="AM222" s="273"/>
      <c r="AN222" s="273"/>
      <c r="AO222" s="273"/>
      <c r="AP222" s="273"/>
      <c r="AQ222" s="273"/>
      <c r="AR222" s="273"/>
      <c r="AS222" s="273"/>
      <c r="AT222" s="273"/>
      <c r="AU222" s="273"/>
      <c r="AV222" s="273"/>
      <c r="AW222" s="273"/>
      <c r="AX222" s="273"/>
      <c r="AY222" s="273"/>
      <c r="AZ222" s="273"/>
      <c r="BA222" s="273"/>
      <c r="BB222" s="273"/>
      <c r="BC222" s="273"/>
      <c r="BD222" s="273"/>
      <c r="BE222" s="273"/>
      <c r="BF222" s="273"/>
      <c r="BG222" s="273"/>
      <c r="BH222" s="273"/>
      <c r="BI222" s="273"/>
      <c r="BJ222" s="273"/>
      <c r="BK222" s="273"/>
      <c r="BL222" s="273"/>
      <c r="BM222" s="273"/>
      <c r="BN222" s="273"/>
      <c r="BO222" s="273"/>
      <c r="BP222" s="273"/>
      <c r="BQ222" s="273"/>
      <c r="BR222" s="273"/>
      <c r="BS222" s="273"/>
      <c r="BT222" s="273"/>
      <c r="BU222" s="273"/>
      <c r="BV222" s="273"/>
      <c r="BW222" s="273"/>
      <c r="BX222" s="273"/>
      <c r="BY222" s="273"/>
      <c r="BZ222" s="273"/>
      <c r="CA222" s="273"/>
      <c r="CB222" s="273"/>
      <c r="CC222" s="273"/>
      <c r="CD222" s="273"/>
      <c r="CE222" s="273"/>
      <c r="CF222" s="273"/>
      <c r="CG222" s="273"/>
      <c r="CH222" s="273"/>
      <c r="CI222" s="273"/>
      <c r="CJ222" s="273"/>
      <c r="CK222" s="273"/>
      <c r="CL222" s="273"/>
      <c r="CM222" s="273"/>
      <c r="CN222" s="273"/>
      <c r="CO222" s="273"/>
      <c r="CP222" s="273"/>
      <c r="CQ222" s="273"/>
      <c r="CR222" s="273"/>
      <c r="CS222" s="273"/>
      <c r="CT222" s="273"/>
      <c r="CU222" s="273"/>
      <c r="CV222" s="273"/>
      <c r="CW222" s="273"/>
      <c r="CX222" s="273"/>
      <c r="CY222" s="273"/>
      <c r="CZ222" s="273"/>
      <c r="DA222" s="273"/>
      <c r="DB222" s="273"/>
      <c r="DC222" s="273"/>
      <c r="DD222" s="273"/>
      <c r="DE222" s="273"/>
      <c r="DF222" s="273"/>
      <c r="DG222" s="273"/>
      <c r="DH222" s="273">
        <f>IF(E217&gt;0,ROUND([1]Source!P467/E217,2),0)</f>
        <v>3659.76</v>
      </c>
      <c r="DI222" s="273"/>
      <c r="DJ222" s="273"/>
      <c r="DK222" s="323" t="str">
        <f>F222</f>
        <v>Материал</v>
      </c>
      <c r="DL222" s="273">
        <f>[1]Source!P467</f>
        <v>138522</v>
      </c>
      <c r="DM222" s="273"/>
      <c r="DN222" s="273"/>
      <c r="DO222" s="273"/>
      <c r="DP222" s="273"/>
      <c r="DQ222" s="273"/>
      <c r="DR222" s="273"/>
      <c r="DS222" s="273"/>
      <c r="DT222" s="273"/>
      <c r="DU222" s="273"/>
      <c r="DV222" s="273"/>
      <c r="DW222" s="273"/>
      <c r="DX222" s="273"/>
      <c r="DY222" s="273"/>
      <c r="DZ222" s="273"/>
      <c r="EA222" s="273"/>
      <c r="EB222" s="273"/>
      <c r="EC222" s="273"/>
      <c r="ED222" s="273"/>
      <c r="EE222" s="273"/>
      <c r="EF222" s="273"/>
      <c r="EG222" s="273"/>
      <c r="EH222" s="273"/>
      <c r="EI222" s="273"/>
      <c r="EJ222" s="273"/>
      <c r="EK222" s="273"/>
      <c r="EL222" s="273"/>
      <c r="EM222" s="273"/>
      <c r="EN222" s="273"/>
      <c r="EO222" s="273"/>
      <c r="EP222" s="273"/>
      <c r="EQ222" s="273"/>
      <c r="ER222" s="273"/>
      <c r="ES222" s="273"/>
      <c r="ET222" s="273"/>
      <c r="EU222" s="273"/>
      <c r="EV222" s="273"/>
      <c r="EW222" s="273"/>
      <c r="EX222" s="273"/>
      <c r="EY222" s="273"/>
      <c r="EZ222" s="273"/>
      <c r="FA222" s="273"/>
      <c r="FB222" s="273"/>
      <c r="FC222" s="273"/>
      <c r="FD222" s="273"/>
      <c r="FE222" s="273"/>
      <c r="FF222" s="273"/>
      <c r="FG222" s="273"/>
      <c r="FH222" s="273"/>
      <c r="FI222" s="273"/>
      <c r="FJ222" s="273"/>
      <c r="FK222" s="273"/>
      <c r="FL222" s="273"/>
      <c r="FM222" s="273"/>
      <c r="FN222" s="273"/>
      <c r="FO222" s="273"/>
      <c r="FP222" s="273"/>
      <c r="FQ222" s="273"/>
      <c r="FR222" s="273"/>
      <c r="FS222" s="273"/>
      <c r="FT222" s="273"/>
      <c r="FU222" s="273"/>
      <c r="FV222" s="273"/>
      <c r="FW222" s="273"/>
      <c r="FX222" s="273"/>
      <c r="FY222" s="273"/>
      <c r="FZ222" s="273"/>
      <c r="GA222" s="273"/>
      <c r="GB222" s="273"/>
      <c r="GC222" s="273"/>
      <c r="GD222" s="273"/>
      <c r="GE222" s="273"/>
      <c r="GF222" s="273"/>
      <c r="GG222" s="273"/>
      <c r="GH222" s="273"/>
      <c r="GI222" s="273"/>
      <c r="GJ222" s="273"/>
      <c r="GK222" s="273"/>
      <c r="GL222" s="273"/>
      <c r="GM222" s="273"/>
      <c r="GN222" s="273"/>
      <c r="GO222" s="273"/>
      <c r="GP222" s="273"/>
      <c r="GQ222" s="273"/>
      <c r="GR222" s="273"/>
      <c r="GS222" s="273"/>
      <c r="GT222" s="273"/>
      <c r="GU222" s="273"/>
      <c r="GV222" s="273"/>
      <c r="GW222" s="273"/>
      <c r="GX222" s="273"/>
      <c r="GY222" s="273"/>
      <c r="GZ222" s="273"/>
      <c r="HA222" s="273"/>
      <c r="HB222" s="273"/>
      <c r="HC222" s="273"/>
      <c r="HD222" s="273"/>
      <c r="HE222" s="273"/>
      <c r="HF222" s="273"/>
      <c r="HG222" s="273"/>
      <c r="HH222" s="273"/>
      <c r="HI222" s="273"/>
      <c r="HJ222" s="273"/>
      <c r="HK222" s="273"/>
      <c r="HL222" s="273"/>
      <c r="HM222" s="273"/>
      <c r="HN222" s="273"/>
      <c r="HO222" s="273"/>
      <c r="HP222" s="273"/>
      <c r="HQ222" s="273"/>
      <c r="HR222" s="273"/>
      <c r="HS222" s="273"/>
      <c r="HT222" s="273"/>
      <c r="HU222" s="273"/>
      <c r="HV222" s="273"/>
      <c r="HW222" s="273"/>
      <c r="HX222" s="273"/>
      <c r="HY222" s="273"/>
      <c r="HZ222" s="273"/>
      <c r="IA222" s="273"/>
      <c r="IB222" s="273"/>
      <c r="IC222" s="273"/>
      <c r="ID222" s="273"/>
      <c r="IE222" s="273"/>
      <c r="IF222" s="273"/>
      <c r="IG222" s="273"/>
      <c r="IH222" s="273"/>
      <c r="II222" s="273"/>
      <c r="IJ222" s="273"/>
      <c r="IK222" s="273"/>
      <c r="IL222" s="273"/>
      <c r="IM222" s="273"/>
      <c r="IN222" s="273"/>
      <c r="IO222" s="273"/>
      <c r="IP222" s="273"/>
      <c r="IQ222" s="273"/>
      <c r="IR222" s="273"/>
      <c r="IS222" s="273"/>
      <c r="IT222" s="273"/>
    </row>
    <row r="223" spans="1:254" customFormat="1" ht="12.75" x14ac:dyDescent="0.2">
      <c r="A223" s="49"/>
      <c r="B223" s="49"/>
      <c r="C223" s="49"/>
      <c r="D223" s="49"/>
      <c r="E223" s="49"/>
      <c r="F223" s="49"/>
      <c r="G223" s="49"/>
    </row>
    <row r="224" spans="1:254" customFormat="1" ht="26.25" customHeight="1" thickBot="1" x14ac:dyDescent="0.25">
      <c r="A224" s="413" t="s">
        <v>536</v>
      </c>
      <c r="B224" s="413"/>
      <c r="C224" s="414" t="s">
        <v>683</v>
      </c>
      <c r="D224" s="414"/>
      <c r="E224" s="414"/>
      <c r="F224" s="414"/>
      <c r="G224" s="414"/>
      <c r="BW224" s="244" t="str">
        <f>C224</f>
        <v xml:space="preserve"> тип 8 Асфальтобетонное покрытие спортивной и хозплощадки Ат S=314,5+54,5=369 м2</v>
      </c>
      <c r="IT224" s="23"/>
    </row>
    <row r="225" spans="1:254" customFormat="1" ht="56.25" x14ac:dyDescent="0.2">
      <c r="A225" s="52">
        <v>46</v>
      </c>
      <c r="B225" s="60" t="s">
        <v>445</v>
      </c>
      <c r="C225" s="53" t="s">
        <v>682</v>
      </c>
      <c r="D225" s="54" t="s">
        <v>446</v>
      </c>
      <c r="E225" s="55">
        <v>0.55349999999999999</v>
      </c>
      <c r="F225" s="242"/>
      <c r="G225" s="59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  <c r="CA225" s="23"/>
      <c r="CB225" s="23"/>
      <c r="CC225" s="23"/>
      <c r="CD225" s="23"/>
      <c r="CE225" s="23"/>
      <c r="CF225" s="23"/>
      <c r="CG225" s="23"/>
      <c r="CH225" s="23"/>
      <c r="CI225" s="23"/>
      <c r="CJ225" s="23"/>
      <c r="CK225" s="23"/>
      <c r="CL225" s="23"/>
      <c r="CM225" s="23"/>
      <c r="CN225" s="23"/>
      <c r="CO225" s="23"/>
      <c r="CP225" s="23"/>
      <c r="CQ225" s="23"/>
      <c r="CR225" s="23"/>
      <c r="CS225" s="23"/>
      <c r="CT225" s="23"/>
      <c r="CU225" s="23"/>
      <c r="CV225" s="23"/>
      <c r="CW225" s="23"/>
      <c r="CX225" s="23"/>
      <c r="CY225" s="23"/>
      <c r="CZ225" s="23"/>
      <c r="DA225" s="23"/>
      <c r="DB225" s="23"/>
      <c r="DC225" s="23"/>
      <c r="DD225" s="23"/>
      <c r="DE225" s="23"/>
      <c r="DF225" s="23"/>
      <c r="DG225" s="23"/>
      <c r="DH225" s="23"/>
      <c r="DI225" s="23"/>
      <c r="DJ225" s="23"/>
      <c r="DK225" s="23"/>
      <c r="DL225" s="23"/>
      <c r="DM225" s="23"/>
      <c r="DN225" s="23"/>
      <c r="DO225" s="23"/>
      <c r="DP225" s="23"/>
      <c r="DQ225" s="23"/>
      <c r="DR225" s="23"/>
      <c r="DS225" s="23"/>
      <c r="DT225" s="23"/>
      <c r="DU225" s="23"/>
      <c r="DV225" s="23"/>
      <c r="DW225" s="23"/>
      <c r="DX225" s="23"/>
      <c r="DY225" s="23"/>
      <c r="DZ225" s="23"/>
      <c r="EA225" s="23"/>
      <c r="EB225" s="23"/>
      <c r="EC225" s="23"/>
      <c r="ED225" s="23"/>
      <c r="EE225" s="23"/>
      <c r="EF225" s="23"/>
      <c r="EG225" s="23"/>
      <c r="EH225" s="23"/>
      <c r="EI225" s="23"/>
      <c r="EJ225" s="23"/>
      <c r="EK225" s="23"/>
      <c r="EL225" s="23"/>
      <c r="EM225" s="23"/>
      <c r="EN225" s="23"/>
      <c r="EO225" s="23"/>
      <c r="EP225" s="23"/>
      <c r="EQ225" s="23"/>
      <c r="ER225" s="23"/>
      <c r="ES225" s="23"/>
      <c r="ET225" s="23"/>
      <c r="EU225" s="23"/>
      <c r="EV225" s="23"/>
      <c r="EW225" s="23"/>
      <c r="EX225" s="23"/>
      <c r="EY225" s="23"/>
      <c r="EZ225" s="23"/>
      <c r="FA225" s="23"/>
      <c r="FB225" s="23"/>
      <c r="FC225" s="23"/>
      <c r="FD225" s="23"/>
      <c r="FE225" s="23"/>
      <c r="FF225" s="23"/>
      <c r="FG225" s="23"/>
      <c r="FH225" s="23"/>
      <c r="FI225" s="23"/>
      <c r="FJ225" s="23"/>
      <c r="FK225" s="23"/>
      <c r="FL225" s="23"/>
      <c r="FM225" s="23"/>
      <c r="FN225" s="23"/>
      <c r="FO225" s="23"/>
      <c r="FP225" s="23"/>
      <c r="FQ225" s="23"/>
      <c r="FR225" s="23"/>
      <c r="FS225" s="23"/>
      <c r="FT225" s="23"/>
      <c r="FU225" s="23"/>
      <c r="FV225" s="23"/>
      <c r="FW225" s="23"/>
      <c r="FX225" s="23"/>
      <c r="FY225" s="23"/>
      <c r="FZ225" s="23"/>
      <c r="GA225" s="23"/>
      <c r="GB225" s="23"/>
      <c r="GC225" s="23"/>
      <c r="GD225" s="23"/>
      <c r="GE225" s="23"/>
      <c r="GF225" s="23"/>
      <c r="GG225" s="23"/>
      <c r="GH225" s="23"/>
      <c r="GI225" s="23"/>
      <c r="GJ225" s="23"/>
      <c r="GK225" s="23"/>
      <c r="GL225" s="23"/>
      <c r="GM225" s="23"/>
      <c r="GN225" s="23"/>
      <c r="GO225" s="23"/>
      <c r="GP225" s="23"/>
      <c r="GQ225" s="23"/>
      <c r="GR225" s="23"/>
      <c r="GS225" s="23"/>
      <c r="GT225" s="23"/>
      <c r="GU225" s="23"/>
      <c r="GV225" s="23"/>
      <c r="GW225" s="23"/>
      <c r="GX225" s="23"/>
      <c r="GY225" s="23"/>
      <c r="GZ225" s="23"/>
      <c r="HA225" s="23"/>
      <c r="HB225" s="23"/>
      <c r="HC225" s="23"/>
      <c r="HD225" s="23"/>
      <c r="HE225" s="23"/>
      <c r="HF225" s="23"/>
      <c r="HG225" s="23"/>
      <c r="HH225" s="23"/>
      <c r="HI225" s="23"/>
      <c r="HJ225" s="23"/>
      <c r="HK225" s="23"/>
      <c r="HL225" s="23"/>
      <c r="HM225" s="23"/>
      <c r="HN225" s="23"/>
      <c r="HO225" s="23"/>
      <c r="HP225" s="23"/>
      <c r="HQ225" s="23"/>
      <c r="HR225" s="23"/>
      <c r="HS225" s="23"/>
      <c r="HT225" s="23"/>
      <c r="HU225" s="23"/>
      <c r="HV225" s="23"/>
      <c r="HW225" s="23"/>
      <c r="HX225" s="23"/>
      <c r="HY225" s="23"/>
      <c r="HZ225" s="23"/>
      <c r="IA225" s="23"/>
      <c r="IB225" s="23"/>
      <c r="IC225" s="23"/>
      <c r="ID225" s="23"/>
      <c r="IE225" s="23"/>
      <c r="IF225" s="23"/>
      <c r="IG225" s="23"/>
      <c r="IH225" s="23"/>
      <c r="II225" s="23"/>
      <c r="IJ225" s="23"/>
      <c r="IK225" s="23"/>
      <c r="IL225" s="23"/>
      <c r="IM225" s="23"/>
      <c r="IN225" s="23"/>
      <c r="IO225" s="23"/>
      <c r="IP225" s="23"/>
      <c r="IQ225" s="23"/>
      <c r="IR225" s="23"/>
      <c r="IS225" s="23"/>
      <c r="IT225" s="23"/>
    </row>
    <row r="226" spans="1:254" customFormat="1" ht="24" x14ac:dyDescent="0.2">
      <c r="A226" s="266" t="s">
        <v>681</v>
      </c>
      <c r="B226" s="265" t="s">
        <v>594</v>
      </c>
      <c r="C226" s="264" t="s">
        <v>593</v>
      </c>
      <c r="D226" s="263" t="s">
        <v>194</v>
      </c>
      <c r="E226" s="262">
        <v>60.884999999999998</v>
      </c>
      <c r="F226" s="261" t="s">
        <v>875</v>
      </c>
      <c r="G226" s="260" t="s">
        <v>1008</v>
      </c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>
        <f>[1]Source!P506</f>
        <v>54425</v>
      </c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  <c r="CA226" s="23"/>
      <c r="CB226" s="23"/>
      <c r="CC226" s="23"/>
      <c r="CD226" s="23"/>
      <c r="CE226" s="23"/>
      <c r="CF226" s="23"/>
      <c r="CG226" s="23"/>
      <c r="CH226" s="23"/>
      <c r="CI226" s="23"/>
      <c r="CJ226" s="23"/>
      <c r="CK226" s="23"/>
      <c r="CL226" s="23"/>
      <c r="CM226" s="23"/>
      <c r="CN226" s="23"/>
      <c r="CO226" s="23"/>
      <c r="CP226" s="23"/>
      <c r="CQ226" s="23"/>
      <c r="CR226" s="23"/>
      <c r="CS226" s="23"/>
      <c r="CT226" s="23"/>
      <c r="CU226" s="23"/>
      <c r="CV226" s="23"/>
      <c r="CW226" s="23"/>
      <c r="CX226" s="23"/>
      <c r="CY226" s="23"/>
      <c r="CZ226" s="23"/>
      <c r="DA226" s="23"/>
      <c r="DB226" s="23"/>
      <c r="DC226" s="23"/>
      <c r="DD226" s="23"/>
      <c r="DE226" s="23"/>
      <c r="DF226" s="23"/>
      <c r="DG226" s="23"/>
      <c r="DH226" s="23">
        <f>IF(E225&gt;0,ROUND([1]Source!P506/E225,2),0)</f>
        <v>98328.82</v>
      </c>
      <c r="DI226" s="23"/>
      <c r="DJ226" s="23"/>
      <c r="DK226" s="252" t="str">
        <f>F226</f>
        <v>Материал</v>
      </c>
      <c r="DL226" s="23">
        <f>[1]Source!P506</f>
        <v>54425</v>
      </c>
      <c r="DM226" s="23"/>
      <c r="DN226" s="23"/>
      <c r="DO226" s="23"/>
      <c r="DP226" s="23"/>
      <c r="DQ226" s="23"/>
      <c r="DR226" s="23"/>
      <c r="DS226" s="23"/>
      <c r="DT226" s="23"/>
      <c r="DU226" s="23"/>
      <c r="DV226" s="23"/>
      <c r="DW226" s="23"/>
      <c r="DX226" s="23"/>
      <c r="DY226" s="23"/>
      <c r="DZ226" s="23"/>
      <c r="EA226" s="23"/>
      <c r="EB226" s="23"/>
      <c r="EC226" s="23"/>
      <c r="ED226" s="23"/>
      <c r="EE226" s="23"/>
      <c r="EF226" s="23"/>
      <c r="EG226" s="23"/>
      <c r="EH226" s="23"/>
      <c r="EI226" s="23"/>
      <c r="EJ226" s="23"/>
      <c r="EK226" s="23"/>
      <c r="EL226" s="23"/>
      <c r="EM226" s="23"/>
      <c r="EN226" s="23"/>
      <c r="EO226" s="23"/>
      <c r="EP226" s="23"/>
      <c r="EQ226" s="23"/>
      <c r="ER226" s="23"/>
      <c r="ES226" s="23"/>
      <c r="ET226" s="23"/>
      <c r="EU226" s="23"/>
      <c r="EV226" s="23"/>
      <c r="EW226" s="23"/>
      <c r="EX226" s="23"/>
      <c r="EY226" s="23"/>
      <c r="EZ226" s="23"/>
      <c r="FA226" s="23"/>
      <c r="FB226" s="23"/>
      <c r="FC226" s="23"/>
      <c r="FD226" s="23"/>
      <c r="FE226" s="23"/>
      <c r="FF226" s="23"/>
      <c r="FG226" s="23"/>
      <c r="FH226" s="23"/>
      <c r="FI226" s="23"/>
      <c r="FJ226" s="23"/>
      <c r="FK226" s="23"/>
      <c r="FL226" s="23"/>
      <c r="FM226" s="23"/>
      <c r="FN226" s="23"/>
      <c r="FO226" s="23"/>
      <c r="FP226" s="23"/>
      <c r="FQ226" s="23"/>
      <c r="FR226" s="23"/>
      <c r="FS226" s="23"/>
      <c r="FT226" s="23"/>
      <c r="FU226" s="23"/>
      <c r="FV226" s="23"/>
      <c r="FW226" s="23"/>
      <c r="FX226" s="23"/>
      <c r="FY226" s="23"/>
      <c r="FZ226" s="23"/>
      <c r="GA226" s="23"/>
      <c r="GB226" s="23"/>
      <c r="GC226" s="23"/>
      <c r="GD226" s="23"/>
      <c r="GE226" s="23"/>
      <c r="GF226" s="23"/>
      <c r="GG226" s="23"/>
      <c r="GH226" s="23"/>
      <c r="GI226" s="23"/>
      <c r="GJ226" s="23"/>
      <c r="GK226" s="23"/>
      <c r="GL226" s="23"/>
      <c r="GM226" s="23"/>
      <c r="GN226" s="23"/>
      <c r="GO226" s="23"/>
      <c r="GP226" s="23"/>
      <c r="GQ226" s="23"/>
      <c r="GR226" s="23"/>
      <c r="GS226" s="23"/>
      <c r="GT226" s="23"/>
      <c r="GU226" s="23"/>
      <c r="GV226" s="23"/>
      <c r="GW226" s="23"/>
      <c r="GX226" s="23"/>
      <c r="GY226" s="23"/>
      <c r="GZ226" s="23"/>
      <c r="HA226" s="23"/>
      <c r="HB226" s="23"/>
      <c r="HC226" s="23"/>
      <c r="HD226" s="23"/>
      <c r="HE226" s="23"/>
      <c r="HF226" s="23"/>
      <c r="HG226" s="23"/>
      <c r="HH226" s="23"/>
      <c r="HI226" s="23"/>
      <c r="HJ226" s="23"/>
      <c r="HK226" s="23"/>
      <c r="HL226" s="23"/>
      <c r="HM226" s="23"/>
      <c r="HN226" s="23"/>
      <c r="HO226" s="23"/>
      <c r="HP226" s="23"/>
      <c r="HQ226" s="23"/>
      <c r="HR226" s="23"/>
      <c r="HS226" s="23"/>
      <c r="HT226" s="23"/>
      <c r="HU226" s="23"/>
      <c r="HV226" s="23"/>
      <c r="HW226" s="23"/>
      <c r="HX226" s="23"/>
      <c r="HY226" s="23"/>
      <c r="HZ226" s="23"/>
      <c r="IA226" s="23"/>
      <c r="IB226" s="23"/>
      <c r="IC226" s="23"/>
      <c r="ID226" s="23"/>
      <c r="IE226" s="23"/>
      <c r="IF226" s="23"/>
      <c r="IG226" s="23"/>
      <c r="IH226" s="23"/>
      <c r="II226" s="23"/>
      <c r="IJ226" s="23"/>
      <c r="IK226" s="23"/>
      <c r="IL226" s="23"/>
      <c r="IM226" s="23"/>
      <c r="IN226" s="23"/>
      <c r="IO226" s="23"/>
      <c r="IP226" s="23"/>
      <c r="IQ226" s="23"/>
      <c r="IR226" s="23"/>
      <c r="IS226" s="23"/>
      <c r="IT226" s="23"/>
    </row>
    <row r="227" spans="1:254" customFormat="1" ht="12.75" x14ac:dyDescent="0.2">
      <c r="A227" s="259" t="s">
        <v>680</v>
      </c>
      <c r="B227" s="258" t="s">
        <v>434</v>
      </c>
      <c r="C227" s="257" t="s">
        <v>435</v>
      </c>
      <c r="D227" s="256" t="s">
        <v>194</v>
      </c>
      <c r="E227" s="255">
        <v>2.7675000000000001</v>
      </c>
      <c r="F227" s="254" t="s">
        <v>875</v>
      </c>
      <c r="G227" s="253" t="s">
        <v>1008</v>
      </c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>
        <f>[1]Source!P508</f>
        <v>58</v>
      </c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  <c r="CA227" s="23"/>
      <c r="CB227" s="23"/>
      <c r="CC227" s="23"/>
      <c r="CD227" s="23"/>
      <c r="CE227" s="23"/>
      <c r="CF227" s="23"/>
      <c r="CG227" s="23"/>
      <c r="CH227" s="23"/>
      <c r="CI227" s="23"/>
      <c r="CJ227" s="23"/>
      <c r="CK227" s="23"/>
      <c r="CL227" s="23"/>
      <c r="CM227" s="23"/>
      <c r="CN227" s="23"/>
      <c r="CO227" s="23"/>
      <c r="CP227" s="23"/>
      <c r="CQ227" s="23"/>
      <c r="CR227" s="23"/>
      <c r="CS227" s="23"/>
      <c r="CT227" s="23"/>
      <c r="CU227" s="23"/>
      <c r="CV227" s="23"/>
      <c r="CW227" s="23"/>
      <c r="CX227" s="23"/>
      <c r="CY227" s="23"/>
      <c r="CZ227" s="23"/>
      <c r="DA227" s="23"/>
      <c r="DB227" s="23"/>
      <c r="DC227" s="23"/>
      <c r="DD227" s="23"/>
      <c r="DE227" s="23"/>
      <c r="DF227" s="23"/>
      <c r="DG227" s="23"/>
      <c r="DH227" s="23">
        <f>IF(E225&gt;0,ROUND([1]Source!P508/E225,2),0)</f>
        <v>104.79</v>
      </c>
      <c r="DI227" s="23"/>
      <c r="DJ227" s="23"/>
      <c r="DK227" s="252" t="str">
        <f>F227</f>
        <v>Материал</v>
      </c>
      <c r="DL227" s="23">
        <f>[1]Source!P508</f>
        <v>58</v>
      </c>
      <c r="DM227" s="23"/>
      <c r="DN227" s="23"/>
      <c r="DO227" s="23"/>
      <c r="DP227" s="23"/>
      <c r="DQ227" s="23"/>
      <c r="DR227" s="23"/>
      <c r="DS227" s="23"/>
      <c r="DT227" s="23"/>
      <c r="DU227" s="23"/>
      <c r="DV227" s="23"/>
      <c r="DW227" s="23"/>
      <c r="DX227" s="23"/>
      <c r="DY227" s="23"/>
      <c r="DZ227" s="23"/>
      <c r="EA227" s="23"/>
      <c r="EB227" s="23"/>
      <c r="EC227" s="23"/>
      <c r="ED227" s="23"/>
      <c r="EE227" s="23"/>
      <c r="EF227" s="23"/>
      <c r="EG227" s="23"/>
      <c r="EH227" s="23"/>
      <c r="EI227" s="23"/>
      <c r="EJ227" s="23"/>
      <c r="EK227" s="23"/>
      <c r="EL227" s="23"/>
      <c r="EM227" s="23"/>
      <c r="EN227" s="23"/>
      <c r="EO227" s="23"/>
      <c r="EP227" s="23"/>
      <c r="EQ227" s="23"/>
      <c r="ER227" s="23"/>
      <c r="ES227" s="23"/>
      <c r="ET227" s="23"/>
      <c r="EU227" s="23"/>
      <c r="EV227" s="23"/>
      <c r="EW227" s="23"/>
      <c r="EX227" s="23"/>
      <c r="EY227" s="23"/>
      <c r="EZ227" s="23"/>
      <c r="FA227" s="23"/>
      <c r="FB227" s="23"/>
      <c r="FC227" s="23"/>
      <c r="FD227" s="23"/>
      <c r="FE227" s="23"/>
      <c r="FF227" s="23"/>
      <c r="FG227" s="23"/>
      <c r="FH227" s="23"/>
      <c r="FI227" s="23"/>
      <c r="FJ227" s="23"/>
      <c r="FK227" s="23"/>
      <c r="FL227" s="23"/>
      <c r="FM227" s="23"/>
      <c r="FN227" s="23"/>
      <c r="FO227" s="23"/>
      <c r="FP227" s="23"/>
      <c r="FQ227" s="23"/>
      <c r="FR227" s="23"/>
      <c r="FS227" s="23"/>
      <c r="FT227" s="23"/>
      <c r="FU227" s="23"/>
      <c r="FV227" s="23"/>
      <c r="FW227" s="23"/>
      <c r="FX227" s="23"/>
      <c r="FY227" s="23"/>
      <c r="FZ227" s="23"/>
      <c r="GA227" s="23"/>
      <c r="GB227" s="23"/>
      <c r="GC227" s="23"/>
      <c r="GD227" s="23"/>
      <c r="GE227" s="23"/>
      <c r="GF227" s="23"/>
      <c r="GG227" s="23"/>
      <c r="GH227" s="23"/>
      <c r="GI227" s="23"/>
      <c r="GJ227" s="23"/>
      <c r="GK227" s="23"/>
      <c r="GL227" s="23"/>
      <c r="GM227" s="23"/>
      <c r="GN227" s="23"/>
      <c r="GO227" s="23"/>
      <c r="GP227" s="23"/>
      <c r="GQ227" s="23"/>
      <c r="GR227" s="23"/>
      <c r="GS227" s="23"/>
      <c r="GT227" s="23"/>
      <c r="GU227" s="23"/>
      <c r="GV227" s="23"/>
      <c r="GW227" s="23"/>
      <c r="GX227" s="23"/>
      <c r="GY227" s="23"/>
      <c r="GZ227" s="23"/>
      <c r="HA227" s="23"/>
      <c r="HB227" s="23"/>
      <c r="HC227" s="23"/>
      <c r="HD227" s="23"/>
      <c r="HE227" s="23"/>
      <c r="HF227" s="23"/>
      <c r="HG227" s="23"/>
      <c r="HH227" s="23"/>
      <c r="HI227" s="23"/>
      <c r="HJ227" s="23"/>
      <c r="HK227" s="23"/>
      <c r="HL227" s="23"/>
      <c r="HM227" s="23"/>
      <c r="HN227" s="23"/>
      <c r="HO227" s="23"/>
      <c r="HP227" s="23"/>
      <c r="HQ227" s="23"/>
      <c r="HR227" s="23"/>
      <c r="HS227" s="23"/>
      <c r="HT227" s="23"/>
      <c r="HU227" s="23"/>
      <c r="HV227" s="23"/>
      <c r="HW227" s="23"/>
      <c r="HX227" s="23"/>
      <c r="HY227" s="23"/>
      <c r="HZ227" s="23"/>
      <c r="IA227" s="23"/>
      <c r="IB227" s="23"/>
      <c r="IC227" s="23"/>
      <c r="ID227" s="23"/>
      <c r="IE227" s="23"/>
      <c r="IF227" s="23"/>
      <c r="IG227" s="23"/>
      <c r="IH227" s="23"/>
      <c r="II227" s="23"/>
      <c r="IJ227" s="23"/>
      <c r="IK227" s="23"/>
      <c r="IL227" s="23"/>
      <c r="IM227" s="23"/>
      <c r="IN227" s="23"/>
      <c r="IO227" s="23"/>
      <c r="IP227" s="23"/>
      <c r="IQ227" s="23"/>
      <c r="IR227" s="23"/>
      <c r="IS227" s="23"/>
      <c r="IT227" s="23"/>
    </row>
    <row r="228" spans="1:254" customFormat="1" ht="33.75" x14ac:dyDescent="0.2">
      <c r="A228" s="101">
        <v>47</v>
      </c>
      <c r="B228" s="109" t="s">
        <v>465</v>
      </c>
      <c r="C228" s="102" t="s">
        <v>679</v>
      </c>
      <c r="D228" s="103" t="s">
        <v>466</v>
      </c>
      <c r="E228" s="104">
        <v>3.69</v>
      </c>
      <c r="F228" s="243"/>
      <c r="G228" s="108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  <c r="BX228" s="23"/>
      <c r="BY228" s="23"/>
      <c r="BZ228" s="23"/>
      <c r="CA228" s="23"/>
      <c r="CB228" s="23"/>
      <c r="CC228" s="23"/>
      <c r="CD228" s="23"/>
      <c r="CE228" s="23"/>
      <c r="CF228" s="23"/>
      <c r="CG228" s="23"/>
      <c r="CH228" s="23"/>
      <c r="CI228" s="23"/>
      <c r="CJ228" s="23"/>
      <c r="CK228" s="23"/>
      <c r="CL228" s="23"/>
      <c r="CM228" s="23"/>
      <c r="CN228" s="23"/>
      <c r="CO228" s="23"/>
      <c r="CP228" s="23"/>
      <c r="CQ228" s="23"/>
      <c r="CR228" s="23"/>
      <c r="CS228" s="23"/>
      <c r="CT228" s="23"/>
      <c r="CU228" s="23"/>
      <c r="CV228" s="23"/>
      <c r="CW228" s="23"/>
      <c r="CX228" s="23"/>
      <c r="CY228" s="23"/>
      <c r="CZ228" s="23"/>
      <c r="DA228" s="23"/>
      <c r="DB228" s="23"/>
      <c r="DC228" s="23"/>
      <c r="DD228" s="23"/>
      <c r="DE228" s="23"/>
      <c r="DF228" s="23"/>
      <c r="DG228" s="23"/>
      <c r="DH228" s="23"/>
      <c r="DI228" s="23"/>
      <c r="DJ228" s="23"/>
      <c r="DK228" s="23"/>
      <c r="DL228" s="23"/>
      <c r="DM228" s="23"/>
      <c r="DN228" s="23"/>
      <c r="DO228" s="23"/>
      <c r="DP228" s="23"/>
      <c r="DQ228" s="23"/>
      <c r="DR228" s="23"/>
      <c r="DS228" s="23"/>
      <c r="DT228" s="23"/>
      <c r="DU228" s="23"/>
      <c r="DV228" s="23"/>
      <c r="DW228" s="23"/>
      <c r="DX228" s="23"/>
      <c r="DY228" s="23"/>
      <c r="DZ228" s="23"/>
      <c r="EA228" s="23"/>
      <c r="EB228" s="23"/>
      <c r="EC228" s="23"/>
      <c r="ED228" s="23"/>
      <c r="EE228" s="23"/>
      <c r="EF228" s="23"/>
      <c r="EG228" s="23"/>
      <c r="EH228" s="23"/>
      <c r="EI228" s="23"/>
      <c r="EJ228" s="23"/>
      <c r="EK228" s="23"/>
      <c r="EL228" s="23"/>
      <c r="EM228" s="23"/>
      <c r="EN228" s="23"/>
      <c r="EO228" s="23"/>
      <c r="EP228" s="23"/>
      <c r="EQ228" s="23"/>
      <c r="ER228" s="23"/>
      <c r="ES228" s="23"/>
      <c r="ET228" s="23"/>
      <c r="EU228" s="23"/>
      <c r="EV228" s="23"/>
      <c r="EW228" s="23"/>
      <c r="EX228" s="23"/>
      <c r="EY228" s="23"/>
      <c r="EZ228" s="23"/>
      <c r="FA228" s="23"/>
      <c r="FB228" s="23"/>
      <c r="FC228" s="23"/>
      <c r="FD228" s="23"/>
      <c r="FE228" s="23"/>
      <c r="FF228" s="23"/>
      <c r="FG228" s="23"/>
      <c r="FH228" s="23"/>
      <c r="FI228" s="23"/>
      <c r="FJ228" s="23"/>
      <c r="FK228" s="23"/>
      <c r="FL228" s="23"/>
      <c r="FM228" s="23"/>
      <c r="FN228" s="23"/>
      <c r="FO228" s="23"/>
      <c r="FP228" s="23"/>
      <c r="FQ228" s="23"/>
      <c r="FR228" s="23"/>
      <c r="FS228" s="23"/>
      <c r="FT228" s="23"/>
      <c r="FU228" s="23"/>
      <c r="FV228" s="23"/>
      <c r="FW228" s="23"/>
      <c r="FX228" s="23"/>
      <c r="FY228" s="23"/>
      <c r="FZ228" s="23"/>
      <c r="GA228" s="23"/>
      <c r="GB228" s="23"/>
      <c r="GC228" s="23"/>
      <c r="GD228" s="23"/>
      <c r="GE228" s="23"/>
      <c r="GF228" s="23"/>
      <c r="GG228" s="23"/>
      <c r="GH228" s="23"/>
      <c r="GI228" s="23"/>
      <c r="GJ228" s="23"/>
      <c r="GK228" s="23"/>
      <c r="GL228" s="23"/>
      <c r="GM228" s="23"/>
      <c r="GN228" s="23"/>
      <c r="GO228" s="23"/>
      <c r="GP228" s="23"/>
      <c r="GQ228" s="23"/>
      <c r="GR228" s="23"/>
      <c r="GS228" s="23"/>
      <c r="GT228" s="23"/>
      <c r="GU228" s="23"/>
      <c r="GV228" s="23"/>
      <c r="GW228" s="23"/>
      <c r="GX228" s="23"/>
      <c r="GY228" s="23"/>
      <c r="GZ228" s="23"/>
      <c r="HA228" s="23"/>
      <c r="HB228" s="23"/>
      <c r="HC228" s="23"/>
      <c r="HD228" s="23"/>
      <c r="HE228" s="23"/>
      <c r="HF228" s="23"/>
      <c r="HG228" s="23"/>
      <c r="HH228" s="23"/>
      <c r="HI228" s="23"/>
      <c r="HJ228" s="23"/>
      <c r="HK228" s="23"/>
      <c r="HL228" s="23"/>
      <c r="HM228" s="23"/>
      <c r="HN228" s="23"/>
      <c r="HO228" s="23"/>
      <c r="HP228" s="23"/>
      <c r="HQ228" s="23"/>
      <c r="HR228" s="23"/>
      <c r="HS228" s="23"/>
      <c r="HT228" s="23"/>
      <c r="HU228" s="23"/>
      <c r="HV228" s="23"/>
      <c r="HW228" s="23"/>
      <c r="HX228" s="23"/>
      <c r="HY228" s="23"/>
      <c r="HZ228" s="23"/>
      <c r="IA228" s="23"/>
      <c r="IB228" s="23"/>
      <c r="IC228" s="23"/>
      <c r="ID228" s="23"/>
      <c r="IE228" s="23"/>
      <c r="IF228" s="23"/>
      <c r="IG228" s="23"/>
      <c r="IH228" s="23"/>
      <c r="II228" s="23"/>
      <c r="IJ228" s="23"/>
      <c r="IK228" s="23"/>
      <c r="IL228" s="23"/>
      <c r="IM228" s="23"/>
      <c r="IN228" s="23"/>
      <c r="IO228" s="23"/>
      <c r="IP228" s="23"/>
      <c r="IQ228" s="23"/>
      <c r="IR228" s="23"/>
      <c r="IS228" s="23"/>
      <c r="IT228" s="23"/>
    </row>
    <row r="229" spans="1:254" customFormat="1" ht="24" x14ac:dyDescent="0.2">
      <c r="A229" s="266" t="s">
        <v>678</v>
      </c>
      <c r="B229" s="265" t="s">
        <v>539</v>
      </c>
      <c r="C229" s="264" t="s">
        <v>675</v>
      </c>
      <c r="D229" s="263" t="s">
        <v>194</v>
      </c>
      <c r="E229" s="262">
        <v>64.206000000000003</v>
      </c>
      <c r="F229" s="261" t="s">
        <v>875</v>
      </c>
      <c r="G229" s="260" t="s">
        <v>876</v>
      </c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>
        <f>[1]Source!P512</f>
        <v>119519</v>
      </c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  <c r="CA229" s="23"/>
      <c r="CB229" s="23"/>
      <c r="CC229" s="23"/>
      <c r="CD229" s="23"/>
      <c r="CE229" s="23"/>
      <c r="CF229" s="23"/>
      <c r="CG229" s="23"/>
      <c r="CH229" s="23"/>
      <c r="CI229" s="23"/>
      <c r="CJ229" s="23"/>
      <c r="CK229" s="23"/>
      <c r="CL229" s="23"/>
      <c r="CM229" s="23"/>
      <c r="CN229" s="23"/>
      <c r="CO229" s="23"/>
      <c r="CP229" s="23"/>
      <c r="CQ229" s="23"/>
      <c r="CR229" s="23"/>
      <c r="CS229" s="23"/>
      <c r="CT229" s="23"/>
      <c r="CU229" s="23"/>
      <c r="CV229" s="23"/>
      <c r="CW229" s="23"/>
      <c r="CX229" s="23"/>
      <c r="CY229" s="23"/>
      <c r="CZ229" s="23"/>
      <c r="DA229" s="23"/>
      <c r="DB229" s="23"/>
      <c r="DC229" s="23"/>
      <c r="DD229" s="23"/>
      <c r="DE229" s="23"/>
      <c r="DF229" s="23"/>
      <c r="DG229" s="23"/>
      <c r="DH229" s="23">
        <f>IF(E228&gt;0,ROUND([1]Source!P512/E228,2),0)</f>
        <v>32389.97</v>
      </c>
      <c r="DI229" s="23"/>
      <c r="DJ229" s="23"/>
      <c r="DK229" s="252" t="str">
        <f>F229</f>
        <v>Материал</v>
      </c>
      <c r="DL229" s="23">
        <f>[1]Source!P512</f>
        <v>119519</v>
      </c>
      <c r="DM229" s="23"/>
      <c r="DN229" s="23"/>
      <c r="DO229" s="23"/>
      <c r="DP229" s="23"/>
      <c r="DQ229" s="23"/>
      <c r="DR229" s="23"/>
      <c r="DS229" s="23"/>
      <c r="DT229" s="23"/>
      <c r="DU229" s="23"/>
      <c r="DV229" s="23"/>
      <c r="DW229" s="23"/>
      <c r="DX229" s="23"/>
      <c r="DY229" s="23"/>
      <c r="DZ229" s="23"/>
      <c r="EA229" s="23"/>
      <c r="EB229" s="23"/>
      <c r="EC229" s="23"/>
      <c r="ED229" s="23"/>
      <c r="EE229" s="23"/>
      <c r="EF229" s="23"/>
      <c r="EG229" s="23"/>
      <c r="EH229" s="23"/>
      <c r="EI229" s="23"/>
      <c r="EJ229" s="23"/>
      <c r="EK229" s="23"/>
      <c r="EL229" s="23"/>
      <c r="EM229" s="23"/>
      <c r="EN229" s="23"/>
      <c r="EO229" s="23"/>
      <c r="EP229" s="23"/>
      <c r="EQ229" s="23"/>
      <c r="ER229" s="23"/>
      <c r="ES229" s="23"/>
      <c r="ET229" s="23"/>
      <c r="EU229" s="23"/>
      <c r="EV229" s="23"/>
      <c r="EW229" s="23"/>
      <c r="EX229" s="23"/>
      <c r="EY229" s="23"/>
      <c r="EZ229" s="23"/>
      <c r="FA229" s="23"/>
      <c r="FB229" s="23"/>
      <c r="FC229" s="23"/>
      <c r="FD229" s="23"/>
      <c r="FE229" s="23"/>
      <c r="FF229" s="23"/>
      <c r="FG229" s="23"/>
      <c r="FH229" s="23"/>
      <c r="FI229" s="23"/>
      <c r="FJ229" s="23"/>
      <c r="FK229" s="23"/>
      <c r="FL229" s="23"/>
      <c r="FM229" s="23"/>
      <c r="FN229" s="23"/>
      <c r="FO229" s="23"/>
      <c r="FP229" s="23"/>
      <c r="FQ229" s="23"/>
      <c r="FR229" s="23"/>
      <c r="FS229" s="23"/>
      <c r="FT229" s="23"/>
      <c r="FU229" s="23"/>
      <c r="FV229" s="23"/>
      <c r="FW229" s="23"/>
      <c r="FX229" s="23"/>
      <c r="FY229" s="23"/>
      <c r="FZ229" s="23"/>
      <c r="GA229" s="23"/>
      <c r="GB229" s="23"/>
      <c r="GC229" s="23"/>
      <c r="GD229" s="23"/>
      <c r="GE229" s="23"/>
      <c r="GF229" s="23"/>
      <c r="GG229" s="23"/>
      <c r="GH229" s="23"/>
      <c r="GI229" s="23"/>
      <c r="GJ229" s="23"/>
      <c r="GK229" s="23"/>
      <c r="GL229" s="23"/>
      <c r="GM229" s="23"/>
      <c r="GN229" s="23"/>
      <c r="GO229" s="23"/>
      <c r="GP229" s="23"/>
      <c r="GQ229" s="23"/>
      <c r="GR229" s="23"/>
      <c r="GS229" s="23"/>
      <c r="GT229" s="23"/>
      <c r="GU229" s="23"/>
      <c r="GV229" s="23"/>
      <c r="GW229" s="23"/>
      <c r="GX229" s="23"/>
      <c r="GY229" s="23"/>
      <c r="GZ229" s="23"/>
      <c r="HA229" s="23"/>
      <c r="HB229" s="23"/>
      <c r="HC229" s="23"/>
      <c r="HD229" s="23"/>
      <c r="HE229" s="23"/>
      <c r="HF229" s="23"/>
      <c r="HG229" s="23"/>
      <c r="HH229" s="23"/>
      <c r="HI229" s="23"/>
      <c r="HJ229" s="23"/>
      <c r="HK229" s="23"/>
      <c r="HL229" s="23"/>
      <c r="HM229" s="23"/>
      <c r="HN229" s="23"/>
      <c r="HO229" s="23"/>
      <c r="HP229" s="23"/>
      <c r="HQ229" s="23"/>
      <c r="HR229" s="23"/>
      <c r="HS229" s="23"/>
      <c r="HT229" s="23"/>
      <c r="HU229" s="23"/>
      <c r="HV229" s="23"/>
      <c r="HW229" s="23"/>
      <c r="HX229" s="23"/>
      <c r="HY229" s="23"/>
      <c r="HZ229" s="23"/>
      <c r="IA229" s="23"/>
      <c r="IB229" s="23"/>
      <c r="IC229" s="23"/>
      <c r="ID229" s="23"/>
      <c r="IE229" s="23"/>
      <c r="IF229" s="23"/>
      <c r="IG229" s="23"/>
      <c r="IH229" s="23"/>
      <c r="II229" s="23"/>
      <c r="IJ229" s="23"/>
      <c r="IK229" s="23"/>
      <c r="IL229" s="23"/>
      <c r="IM229" s="23"/>
      <c r="IN229" s="23"/>
      <c r="IO229" s="23"/>
      <c r="IP229" s="23"/>
      <c r="IQ229" s="23"/>
      <c r="IR229" s="23"/>
      <c r="IS229" s="23"/>
      <c r="IT229" s="23"/>
    </row>
    <row r="230" spans="1:254" customFormat="1" ht="12.75" x14ac:dyDescent="0.2">
      <c r="A230" s="259" t="s">
        <v>677</v>
      </c>
      <c r="B230" s="258" t="s">
        <v>434</v>
      </c>
      <c r="C230" s="257" t="s">
        <v>435</v>
      </c>
      <c r="D230" s="256" t="s">
        <v>194</v>
      </c>
      <c r="E230" s="255">
        <v>7.38</v>
      </c>
      <c r="F230" s="254" t="s">
        <v>875</v>
      </c>
      <c r="G230" s="253" t="s">
        <v>1008</v>
      </c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>
        <f>[1]Source!P514</f>
        <v>155</v>
      </c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  <c r="CA230" s="23"/>
      <c r="CB230" s="23"/>
      <c r="CC230" s="23"/>
      <c r="CD230" s="23"/>
      <c r="CE230" s="23"/>
      <c r="CF230" s="23"/>
      <c r="CG230" s="23"/>
      <c r="CH230" s="23"/>
      <c r="CI230" s="23"/>
      <c r="CJ230" s="23"/>
      <c r="CK230" s="23"/>
      <c r="CL230" s="23"/>
      <c r="CM230" s="23"/>
      <c r="CN230" s="23"/>
      <c r="CO230" s="23"/>
      <c r="CP230" s="23"/>
      <c r="CQ230" s="23"/>
      <c r="CR230" s="23"/>
      <c r="CS230" s="23"/>
      <c r="CT230" s="23"/>
      <c r="CU230" s="23"/>
      <c r="CV230" s="23"/>
      <c r="CW230" s="23"/>
      <c r="CX230" s="23"/>
      <c r="CY230" s="23"/>
      <c r="CZ230" s="23"/>
      <c r="DA230" s="23"/>
      <c r="DB230" s="23"/>
      <c r="DC230" s="23"/>
      <c r="DD230" s="23"/>
      <c r="DE230" s="23"/>
      <c r="DF230" s="23"/>
      <c r="DG230" s="23"/>
      <c r="DH230" s="23">
        <f>IF(E228&gt;0,ROUND([1]Source!P514/E228,2),0)</f>
        <v>42.01</v>
      </c>
      <c r="DI230" s="23"/>
      <c r="DJ230" s="23"/>
      <c r="DK230" s="252" t="str">
        <f>F230</f>
        <v>Материал</v>
      </c>
      <c r="DL230" s="23">
        <f>[1]Source!P514</f>
        <v>155</v>
      </c>
      <c r="DM230" s="23"/>
      <c r="DN230" s="23"/>
      <c r="DO230" s="23"/>
      <c r="DP230" s="23"/>
      <c r="DQ230" s="23"/>
      <c r="DR230" s="23"/>
      <c r="DS230" s="23"/>
      <c r="DT230" s="23"/>
      <c r="DU230" s="23"/>
      <c r="DV230" s="23"/>
      <c r="DW230" s="23"/>
      <c r="DX230" s="23"/>
      <c r="DY230" s="23"/>
      <c r="DZ230" s="23"/>
      <c r="EA230" s="23"/>
      <c r="EB230" s="23"/>
      <c r="EC230" s="23"/>
      <c r="ED230" s="23"/>
      <c r="EE230" s="23"/>
      <c r="EF230" s="23"/>
      <c r="EG230" s="23"/>
      <c r="EH230" s="23"/>
      <c r="EI230" s="23"/>
      <c r="EJ230" s="23"/>
      <c r="EK230" s="23"/>
      <c r="EL230" s="23"/>
      <c r="EM230" s="23"/>
      <c r="EN230" s="23"/>
      <c r="EO230" s="23"/>
      <c r="EP230" s="23"/>
      <c r="EQ230" s="23"/>
      <c r="ER230" s="23"/>
      <c r="ES230" s="23"/>
      <c r="ET230" s="23"/>
      <c r="EU230" s="23"/>
      <c r="EV230" s="23"/>
      <c r="EW230" s="23"/>
      <c r="EX230" s="23"/>
      <c r="EY230" s="23"/>
      <c r="EZ230" s="23"/>
      <c r="FA230" s="23"/>
      <c r="FB230" s="23"/>
      <c r="FC230" s="23"/>
      <c r="FD230" s="23"/>
      <c r="FE230" s="23"/>
      <c r="FF230" s="23"/>
      <c r="FG230" s="23"/>
      <c r="FH230" s="23"/>
      <c r="FI230" s="23"/>
      <c r="FJ230" s="23"/>
      <c r="FK230" s="23"/>
      <c r="FL230" s="23"/>
      <c r="FM230" s="23"/>
      <c r="FN230" s="23"/>
      <c r="FO230" s="23"/>
      <c r="FP230" s="23"/>
      <c r="FQ230" s="23"/>
      <c r="FR230" s="23"/>
      <c r="FS230" s="23"/>
      <c r="FT230" s="23"/>
      <c r="FU230" s="23"/>
      <c r="FV230" s="23"/>
      <c r="FW230" s="23"/>
      <c r="FX230" s="23"/>
      <c r="FY230" s="23"/>
      <c r="FZ230" s="23"/>
      <c r="GA230" s="23"/>
      <c r="GB230" s="23"/>
      <c r="GC230" s="23"/>
      <c r="GD230" s="23"/>
      <c r="GE230" s="23"/>
      <c r="GF230" s="23"/>
      <c r="GG230" s="23"/>
      <c r="GH230" s="23"/>
      <c r="GI230" s="23"/>
      <c r="GJ230" s="23"/>
      <c r="GK230" s="23"/>
      <c r="GL230" s="23"/>
      <c r="GM230" s="23"/>
      <c r="GN230" s="23"/>
      <c r="GO230" s="23"/>
      <c r="GP230" s="23"/>
      <c r="GQ230" s="23"/>
      <c r="GR230" s="23"/>
      <c r="GS230" s="23"/>
      <c r="GT230" s="23"/>
      <c r="GU230" s="23"/>
      <c r="GV230" s="23"/>
      <c r="GW230" s="23"/>
      <c r="GX230" s="23"/>
      <c r="GY230" s="23"/>
      <c r="GZ230" s="23"/>
      <c r="HA230" s="23"/>
      <c r="HB230" s="23"/>
      <c r="HC230" s="23"/>
      <c r="HD230" s="23"/>
      <c r="HE230" s="23"/>
      <c r="HF230" s="23"/>
      <c r="HG230" s="23"/>
      <c r="HH230" s="23"/>
      <c r="HI230" s="23"/>
      <c r="HJ230" s="23"/>
      <c r="HK230" s="23"/>
      <c r="HL230" s="23"/>
      <c r="HM230" s="23"/>
      <c r="HN230" s="23"/>
      <c r="HO230" s="23"/>
      <c r="HP230" s="23"/>
      <c r="HQ230" s="23"/>
      <c r="HR230" s="23"/>
      <c r="HS230" s="23"/>
      <c r="HT230" s="23"/>
      <c r="HU230" s="23"/>
      <c r="HV230" s="23"/>
      <c r="HW230" s="23"/>
      <c r="HX230" s="23"/>
      <c r="HY230" s="23"/>
      <c r="HZ230" s="23"/>
      <c r="IA230" s="23"/>
      <c r="IB230" s="23"/>
      <c r="IC230" s="23"/>
      <c r="ID230" s="23"/>
      <c r="IE230" s="23"/>
      <c r="IF230" s="23"/>
      <c r="IG230" s="23"/>
      <c r="IH230" s="23"/>
      <c r="II230" s="23"/>
      <c r="IJ230" s="23"/>
      <c r="IK230" s="23"/>
      <c r="IL230" s="23"/>
      <c r="IM230" s="23"/>
      <c r="IN230" s="23"/>
      <c r="IO230" s="23"/>
      <c r="IP230" s="23"/>
      <c r="IQ230" s="23"/>
      <c r="IR230" s="23"/>
      <c r="IS230" s="23"/>
      <c r="IT230" s="23"/>
    </row>
    <row r="231" spans="1:254" customFormat="1" ht="33.75" x14ac:dyDescent="0.2">
      <c r="A231" s="101">
        <v>48</v>
      </c>
      <c r="B231" s="109" t="s">
        <v>467</v>
      </c>
      <c r="C231" s="102" t="s">
        <v>468</v>
      </c>
      <c r="D231" s="103" t="s">
        <v>466</v>
      </c>
      <c r="E231" s="104">
        <v>-3.69</v>
      </c>
      <c r="F231" s="243"/>
      <c r="G231" s="108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  <c r="CA231" s="23"/>
      <c r="CB231" s="23"/>
      <c r="CC231" s="23"/>
      <c r="CD231" s="23"/>
      <c r="CE231" s="23"/>
      <c r="CF231" s="23"/>
      <c r="CG231" s="23"/>
      <c r="CH231" s="23"/>
      <c r="CI231" s="23"/>
      <c r="CJ231" s="23"/>
      <c r="CK231" s="23"/>
      <c r="CL231" s="23"/>
      <c r="CM231" s="23"/>
      <c r="CN231" s="23"/>
      <c r="CO231" s="23"/>
      <c r="CP231" s="23"/>
      <c r="CQ231" s="23"/>
      <c r="CR231" s="23"/>
      <c r="CS231" s="23"/>
      <c r="CT231" s="23"/>
      <c r="CU231" s="23"/>
      <c r="CV231" s="23"/>
      <c r="CW231" s="23"/>
      <c r="CX231" s="23"/>
      <c r="CY231" s="23"/>
      <c r="CZ231" s="23"/>
      <c r="DA231" s="23"/>
      <c r="DB231" s="23"/>
      <c r="DC231" s="23"/>
      <c r="DD231" s="23"/>
      <c r="DE231" s="23"/>
      <c r="DF231" s="23"/>
      <c r="DG231" s="23"/>
      <c r="DH231" s="23"/>
      <c r="DI231" s="23"/>
      <c r="DJ231" s="23"/>
      <c r="DK231" s="23"/>
      <c r="DL231" s="23"/>
      <c r="DM231" s="23"/>
      <c r="DN231" s="23"/>
      <c r="DO231" s="23"/>
      <c r="DP231" s="23"/>
      <c r="DQ231" s="23"/>
      <c r="DR231" s="23"/>
      <c r="DS231" s="23"/>
      <c r="DT231" s="23"/>
      <c r="DU231" s="23"/>
      <c r="DV231" s="23"/>
      <c r="DW231" s="23"/>
      <c r="DX231" s="23"/>
      <c r="DY231" s="23"/>
      <c r="DZ231" s="23"/>
      <c r="EA231" s="23"/>
      <c r="EB231" s="23"/>
      <c r="EC231" s="23"/>
      <c r="ED231" s="23"/>
      <c r="EE231" s="23"/>
      <c r="EF231" s="23"/>
      <c r="EG231" s="23"/>
      <c r="EH231" s="23"/>
      <c r="EI231" s="23"/>
      <c r="EJ231" s="23"/>
      <c r="EK231" s="23"/>
      <c r="EL231" s="23"/>
      <c r="EM231" s="23"/>
      <c r="EN231" s="23"/>
      <c r="EO231" s="23"/>
      <c r="EP231" s="23"/>
      <c r="EQ231" s="23"/>
      <c r="ER231" s="23"/>
      <c r="ES231" s="23"/>
      <c r="ET231" s="23"/>
      <c r="EU231" s="23"/>
      <c r="EV231" s="23"/>
      <c r="EW231" s="23"/>
      <c r="EX231" s="23"/>
      <c r="EY231" s="23"/>
      <c r="EZ231" s="23"/>
      <c r="FA231" s="23"/>
      <c r="FB231" s="23"/>
      <c r="FC231" s="23"/>
      <c r="FD231" s="23"/>
      <c r="FE231" s="23"/>
      <c r="FF231" s="23"/>
      <c r="FG231" s="23"/>
      <c r="FH231" s="23"/>
      <c r="FI231" s="23"/>
      <c r="FJ231" s="23"/>
      <c r="FK231" s="23"/>
      <c r="FL231" s="23"/>
      <c r="FM231" s="23"/>
      <c r="FN231" s="23"/>
      <c r="FO231" s="23"/>
      <c r="FP231" s="23"/>
      <c r="FQ231" s="23"/>
      <c r="FR231" s="23"/>
      <c r="FS231" s="23"/>
      <c r="FT231" s="23"/>
      <c r="FU231" s="23"/>
      <c r="FV231" s="23"/>
      <c r="FW231" s="23"/>
      <c r="FX231" s="23"/>
      <c r="FY231" s="23"/>
      <c r="FZ231" s="23"/>
      <c r="GA231" s="23"/>
      <c r="GB231" s="23"/>
      <c r="GC231" s="23"/>
      <c r="GD231" s="23"/>
      <c r="GE231" s="23"/>
      <c r="GF231" s="23"/>
      <c r="GG231" s="23"/>
      <c r="GH231" s="23"/>
      <c r="GI231" s="23"/>
      <c r="GJ231" s="23"/>
      <c r="GK231" s="23"/>
      <c r="GL231" s="23"/>
      <c r="GM231" s="23"/>
      <c r="GN231" s="23"/>
      <c r="GO231" s="23"/>
      <c r="GP231" s="23"/>
      <c r="GQ231" s="23"/>
      <c r="GR231" s="23"/>
      <c r="GS231" s="23"/>
      <c r="GT231" s="23"/>
      <c r="GU231" s="23"/>
      <c r="GV231" s="23"/>
      <c r="GW231" s="23"/>
      <c r="GX231" s="23"/>
      <c r="GY231" s="23"/>
      <c r="GZ231" s="23"/>
      <c r="HA231" s="23"/>
      <c r="HB231" s="23"/>
      <c r="HC231" s="23"/>
      <c r="HD231" s="23"/>
      <c r="HE231" s="23"/>
      <c r="HF231" s="23"/>
      <c r="HG231" s="23"/>
      <c r="HH231" s="23"/>
      <c r="HI231" s="23"/>
      <c r="HJ231" s="23"/>
      <c r="HK231" s="23"/>
      <c r="HL231" s="23"/>
      <c r="HM231" s="23"/>
      <c r="HN231" s="23"/>
      <c r="HO231" s="23"/>
      <c r="HP231" s="23"/>
      <c r="HQ231" s="23"/>
      <c r="HR231" s="23"/>
      <c r="HS231" s="23"/>
      <c r="HT231" s="23"/>
      <c r="HU231" s="23"/>
      <c r="HV231" s="23"/>
      <c r="HW231" s="23"/>
      <c r="HX231" s="23"/>
      <c r="HY231" s="23"/>
      <c r="HZ231" s="23"/>
      <c r="IA231" s="23"/>
      <c r="IB231" s="23"/>
      <c r="IC231" s="23"/>
      <c r="ID231" s="23"/>
      <c r="IE231" s="23"/>
      <c r="IF231" s="23"/>
      <c r="IG231" s="23"/>
      <c r="IH231" s="23"/>
      <c r="II231" s="23"/>
      <c r="IJ231" s="23"/>
      <c r="IK231" s="23"/>
      <c r="IL231" s="23"/>
      <c r="IM231" s="23"/>
      <c r="IN231" s="23"/>
      <c r="IO231" s="23"/>
      <c r="IP231" s="23"/>
      <c r="IQ231" s="23"/>
      <c r="IR231" s="23"/>
      <c r="IS231" s="23"/>
      <c r="IT231" s="23"/>
    </row>
    <row r="232" spans="1:254" customFormat="1" ht="24" x14ac:dyDescent="0.2">
      <c r="A232" s="259" t="s">
        <v>676</v>
      </c>
      <c r="B232" s="258" t="s">
        <v>539</v>
      </c>
      <c r="C232" s="257" t="s">
        <v>675</v>
      </c>
      <c r="D232" s="256" t="s">
        <v>194</v>
      </c>
      <c r="E232" s="255">
        <v>-11.07</v>
      </c>
      <c r="F232" s="254" t="s">
        <v>875</v>
      </c>
      <c r="G232" s="260" t="s">
        <v>876</v>
      </c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>
        <f>[1]Source!P518</f>
        <v>-20607</v>
      </c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  <c r="CA232" s="23"/>
      <c r="CB232" s="23"/>
      <c r="CC232" s="23"/>
      <c r="CD232" s="23"/>
      <c r="CE232" s="23"/>
      <c r="CF232" s="23"/>
      <c r="CG232" s="23"/>
      <c r="CH232" s="23"/>
      <c r="CI232" s="23"/>
      <c r="CJ232" s="23"/>
      <c r="CK232" s="23"/>
      <c r="CL232" s="23"/>
      <c r="CM232" s="23"/>
      <c r="CN232" s="23"/>
      <c r="CO232" s="23"/>
      <c r="CP232" s="23"/>
      <c r="CQ232" s="23"/>
      <c r="CR232" s="23"/>
      <c r="CS232" s="23"/>
      <c r="CT232" s="23"/>
      <c r="CU232" s="23"/>
      <c r="CV232" s="23"/>
      <c r="CW232" s="23"/>
      <c r="CX232" s="23"/>
      <c r="CY232" s="23"/>
      <c r="CZ232" s="23"/>
      <c r="DA232" s="23"/>
      <c r="DB232" s="23"/>
      <c r="DC232" s="23"/>
      <c r="DD232" s="23"/>
      <c r="DE232" s="23"/>
      <c r="DF232" s="23"/>
      <c r="DG232" s="23"/>
      <c r="DH232" s="23">
        <f>IF(E231&gt;0,ROUND([1]Source!P518/E231,2),0)</f>
        <v>0</v>
      </c>
      <c r="DI232" s="23"/>
      <c r="DJ232" s="23"/>
      <c r="DK232" s="252" t="str">
        <f>F232</f>
        <v>Материал</v>
      </c>
      <c r="DL232" s="23">
        <f>[1]Source!P518</f>
        <v>-20607</v>
      </c>
      <c r="DM232" s="23"/>
      <c r="DN232" s="23"/>
      <c r="DO232" s="23"/>
      <c r="DP232" s="23"/>
      <c r="DQ232" s="23"/>
      <c r="DR232" s="23"/>
      <c r="DS232" s="23"/>
      <c r="DT232" s="23"/>
      <c r="DU232" s="23"/>
      <c r="DV232" s="23"/>
      <c r="DW232" s="23"/>
      <c r="DX232" s="23"/>
      <c r="DY232" s="23"/>
      <c r="DZ232" s="23"/>
      <c r="EA232" s="23"/>
      <c r="EB232" s="23"/>
      <c r="EC232" s="23"/>
      <c r="ED232" s="23"/>
      <c r="EE232" s="23"/>
      <c r="EF232" s="23"/>
      <c r="EG232" s="23"/>
      <c r="EH232" s="23"/>
      <c r="EI232" s="23"/>
      <c r="EJ232" s="23"/>
      <c r="EK232" s="23"/>
      <c r="EL232" s="23"/>
      <c r="EM232" s="23"/>
      <c r="EN232" s="23"/>
      <c r="EO232" s="23"/>
      <c r="EP232" s="23"/>
      <c r="EQ232" s="23"/>
      <c r="ER232" s="23"/>
      <c r="ES232" s="23"/>
      <c r="ET232" s="23"/>
      <c r="EU232" s="23"/>
      <c r="EV232" s="23"/>
      <c r="EW232" s="23"/>
      <c r="EX232" s="23"/>
      <c r="EY232" s="23"/>
      <c r="EZ232" s="23"/>
      <c r="FA232" s="23"/>
      <c r="FB232" s="23"/>
      <c r="FC232" s="23"/>
      <c r="FD232" s="23"/>
      <c r="FE232" s="23"/>
      <c r="FF232" s="23"/>
      <c r="FG232" s="23"/>
      <c r="FH232" s="23"/>
      <c r="FI232" s="23"/>
      <c r="FJ232" s="23"/>
      <c r="FK232" s="23"/>
      <c r="FL232" s="23"/>
      <c r="FM232" s="23"/>
      <c r="FN232" s="23"/>
      <c r="FO232" s="23"/>
      <c r="FP232" s="23"/>
      <c r="FQ232" s="23"/>
      <c r="FR232" s="23"/>
      <c r="FS232" s="23"/>
      <c r="FT232" s="23"/>
      <c r="FU232" s="23"/>
      <c r="FV232" s="23"/>
      <c r="FW232" s="23"/>
      <c r="FX232" s="23"/>
      <c r="FY232" s="23"/>
      <c r="FZ232" s="23"/>
      <c r="GA232" s="23"/>
      <c r="GB232" s="23"/>
      <c r="GC232" s="23"/>
      <c r="GD232" s="23"/>
      <c r="GE232" s="23"/>
      <c r="GF232" s="23"/>
      <c r="GG232" s="23"/>
      <c r="GH232" s="23"/>
      <c r="GI232" s="23"/>
      <c r="GJ232" s="23"/>
      <c r="GK232" s="23"/>
      <c r="GL232" s="23"/>
      <c r="GM232" s="23"/>
      <c r="GN232" s="23"/>
      <c r="GO232" s="23"/>
      <c r="GP232" s="23"/>
      <c r="GQ232" s="23"/>
      <c r="GR232" s="23"/>
      <c r="GS232" s="23"/>
      <c r="GT232" s="23"/>
      <c r="GU232" s="23"/>
      <c r="GV232" s="23"/>
      <c r="GW232" s="23"/>
      <c r="GX232" s="23"/>
      <c r="GY232" s="23"/>
      <c r="GZ232" s="23"/>
      <c r="HA232" s="23"/>
      <c r="HB232" s="23"/>
      <c r="HC232" s="23"/>
      <c r="HD232" s="23"/>
      <c r="HE232" s="23"/>
      <c r="HF232" s="23"/>
      <c r="HG232" s="23"/>
      <c r="HH232" s="23"/>
      <c r="HI232" s="23"/>
      <c r="HJ232" s="23"/>
      <c r="HK232" s="23"/>
      <c r="HL232" s="23"/>
      <c r="HM232" s="23"/>
      <c r="HN232" s="23"/>
      <c r="HO232" s="23"/>
      <c r="HP232" s="23"/>
      <c r="HQ232" s="23"/>
      <c r="HR232" s="23"/>
      <c r="HS232" s="23"/>
      <c r="HT232" s="23"/>
      <c r="HU232" s="23"/>
      <c r="HV232" s="23"/>
      <c r="HW232" s="23"/>
      <c r="HX232" s="23"/>
      <c r="HY232" s="23"/>
      <c r="HZ232" s="23"/>
      <c r="IA232" s="23"/>
      <c r="IB232" s="23"/>
      <c r="IC232" s="23"/>
      <c r="ID232" s="23"/>
      <c r="IE232" s="23"/>
      <c r="IF232" s="23"/>
      <c r="IG232" s="23"/>
      <c r="IH232" s="23"/>
      <c r="II232" s="23"/>
      <c r="IJ232" s="23"/>
      <c r="IK232" s="23"/>
      <c r="IL232" s="23"/>
      <c r="IM232" s="23"/>
      <c r="IN232" s="23"/>
      <c r="IO232" s="23"/>
      <c r="IP232" s="23"/>
      <c r="IQ232" s="23"/>
      <c r="IR232" s="23"/>
      <c r="IS232" s="23"/>
      <c r="IT232" s="23"/>
    </row>
    <row r="233" spans="1:254" customFormat="1" ht="22.5" x14ac:dyDescent="0.2">
      <c r="A233" s="101">
        <v>49</v>
      </c>
      <c r="B233" s="109" t="s">
        <v>451</v>
      </c>
      <c r="C233" s="102" t="s">
        <v>452</v>
      </c>
      <c r="D233" s="103" t="s">
        <v>442</v>
      </c>
      <c r="E233" s="104">
        <v>0.1845</v>
      </c>
      <c r="F233" s="243"/>
      <c r="G233" s="108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  <c r="CA233" s="23"/>
      <c r="CB233" s="23"/>
      <c r="CC233" s="23"/>
      <c r="CD233" s="23"/>
      <c r="CE233" s="23"/>
      <c r="CF233" s="23"/>
      <c r="CG233" s="23"/>
      <c r="CH233" s="23"/>
      <c r="CI233" s="23"/>
      <c r="CJ233" s="23"/>
      <c r="CK233" s="23"/>
      <c r="CL233" s="23"/>
      <c r="CM233" s="23"/>
      <c r="CN233" s="23"/>
      <c r="CO233" s="23"/>
      <c r="CP233" s="23"/>
      <c r="CQ233" s="23"/>
      <c r="CR233" s="23"/>
      <c r="CS233" s="23"/>
      <c r="CT233" s="23"/>
      <c r="CU233" s="23"/>
      <c r="CV233" s="23"/>
      <c r="CW233" s="23"/>
      <c r="CX233" s="23"/>
      <c r="CY233" s="23"/>
      <c r="CZ233" s="23"/>
      <c r="DA233" s="23"/>
      <c r="DB233" s="23"/>
      <c r="DC233" s="23"/>
      <c r="DD233" s="23"/>
      <c r="DE233" s="23"/>
      <c r="DF233" s="23"/>
      <c r="DG233" s="23"/>
      <c r="DH233" s="23"/>
      <c r="DI233" s="23"/>
      <c r="DJ233" s="23"/>
      <c r="DK233" s="23"/>
      <c r="DL233" s="23"/>
      <c r="DM233" s="23"/>
      <c r="DN233" s="23"/>
      <c r="DO233" s="23"/>
      <c r="DP233" s="23"/>
      <c r="DQ233" s="23"/>
      <c r="DR233" s="23"/>
      <c r="DS233" s="23"/>
      <c r="DT233" s="23"/>
      <c r="DU233" s="23"/>
      <c r="DV233" s="23"/>
      <c r="DW233" s="23"/>
      <c r="DX233" s="23"/>
      <c r="DY233" s="23"/>
      <c r="DZ233" s="23"/>
      <c r="EA233" s="23"/>
      <c r="EB233" s="23"/>
      <c r="EC233" s="23"/>
      <c r="ED233" s="23"/>
      <c r="EE233" s="23"/>
      <c r="EF233" s="23"/>
      <c r="EG233" s="23"/>
      <c r="EH233" s="23"/>
      <c r="EI233" s="23"/>
      <c r="EJ233" s="23"/>
      <c r="EK233" s="23"/>
      <c r="EL233" s="23"/>
      <c r="EM233" s="23"/>
      <c r="EN233" s="23"/>
      <c r="EO233" s="23"/>
      <c r="EP233" s="23"/>
      <c r="EQ233" s="23"/>
      <c r="ER233" s="23"/>
      <c r="ES233" s="23"/>
      <c r="ET233" s="23"/>
      <c r="EU233" s="23"/>
      <c r="EV233" s="23"/>
      <c r="EW233" s="23"/>
      <c r="EX233" s="23"/>
      <c r="EY233" s="23"/>
      <c r="EZ233" s="23"/>
      <c r="FA233" s="23"/>
      <c r="FB233" s="23"/>
      <c r="FC233" s="23"/>
      <c r="FD233" s="23"/>
      <c r="FE233" s="23"/>
      <c r="FF233" s="23"/>
      <c r="FG233" s="23"/>
      <c r="FH233" s="23"/>
      <c r="FI233" s="23"/>
      <c r="FJ233" s="23"/>
      <c r="FK233" s="23"/>
      <c r="FL233" s="23"/>
      <c r="FM233" s="23"/>
      <c r="FN233" s="23"/>
      <c r="FO233" s="23"/>
      <c r="FP233" s="23"/>
      <c r="FQ233" s="23"/>
      <c r="FR233" s="23"/>
      <c r="FS233" s="23"/>
      <c r="FT233" s="23"/>
      <c r="FU233" s="23"/>
      <c r="FV233" s="23"/>
      <c r="FW233" s="23"/>
      <c r="FX233" s="23"/>
      <c r="FY233" s="23"/>
      <c r="FZ233" s="23"/>
      <c r="GA233" s="23"/>
      <c r="GB233" s="23"/>
      <c r="GC233" s="23"/>
      <c r="GD233" s="23"/>
      <c r="GE233" s="23"/>
      <c r="GF233" s="23"/>
      <c r="GG233" s="23"/>
      <c r="GH233" s="23"/>
      <c r="GI233" s="23"/>
      <c r="GJ233" s="23"/>
      <c r="GK233" s="23"/>
      <c r="GL233" s="23"/>
      <c r="GM233" s="23"/>
      <c r="GN233" s="23"/>
      <c r="GO233" s="23"/>
      <c r="GP233" s="23"/>
      <c r="GQ233" s="23"/>
      <c r="GR233" s="23"/>
      <c r="GS233" s="23"/>
      <c r="GT233" s="23"/>
      <c r="GU233" s="23"/>
      <c r="GV233" s="23"/>
      <c r="GW233" s="23"/>
      <c r="GX233" s="23"/>
      <c r="GY233" s="23"/>
      <c r="GZ233" s="23"/>
      <c r="HA233" s="23"/>
      <c r="HB233" s="23"/>
      <c r="HC233" s="23"/>
      <c r="HD233" s="23"/>
      <c r="HE233" s="23"/>
      <c r="HF233" s="23"/>
      <c r="HG233" s="23"/>
      <c r="HH233" s="23"/>
      <c r="HI233" s="23"/>
      <c r="HJ233" s="23"/>
      <c r="HK233" s="23"/>
      <c r="HL233" s="23"/>
      <c r="HM233" s="23"/>
      <c r="HN233" s="23"/>
      <c r="HO233" s="23"/>
      <c r="HP233" s="23"/>
      <c r="HQ233" s="23"/>
      <c r="HR233" s="23"/>
      <c r="HS233" s="23"/>
      <c r="HT233" s="23"/>
      <c r="HU233" s="23"/>
      <c r="HV233" s="23"/>
      <c r="HW233" s="23"/>
      <c r="HX233" s="23"/>
      <c r="HY233" s="23"/>
      <c r="HZ233" s="23"/>
      <c r="IA233" s="23"/>
      <c r="IB233" s="23"/>
      <c r="IC233" s="23"/>
      <c r="ID233" s="23"/>
      <c r="IE233" s="23"/>
      <c r="IF233" s="23"/>
      <c r="IG233" s="23"/>
      <c r="IH233" s="23"/>
      <c r="II233" s="23"/>
      <c r="IJ233" s="23"/>
      <c r="IK233" s="23"/>
      <c r="IL233" s="23"/>
      <c r="IM233" s="23"/>
      <c r="IN233" s="23"/>
      <c r="IO233" s="23"/>
      <c r="IP233" s="23"/>
      <c r="IQ233" s="23"/>
      <c r="IR233" s="23"/>
      <c r="IS233" s="23"/>
      <c r="IT233" s="23"/>
    </row>
    <row r="234" spans="1:254" customFormat="1" ht="24" x14ac:dyDescent="0.2">
      <c r="A234" s="259" t="s">
        <v>674</v>
      </c>
      <c r="B234" s="258" t="s">
        <v>503</v>
      </c>
      <c r="C234" s="257" t="s">
        <v>671</v>
      </c>
      <c r="D234" s="256" t="s">
        <v>436</v>
      </c>
      <c r="E234" s="255">
        <v>0.19003500000000001</v>
      </c>
      <c r="F234" s="254" t="s">
        <v>875</v>
      </c>
      <c r="G234" s="253" t="s">
        <v>1008</v>
      </c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>
        <f>[1]Source!P522</f>
        <v>10132</v>
      </c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  <c r="CA234" s="23"/>
      <c r="CB234" s="23"/>
      <c r="CC234" s="23"/>
      <c r="CD234" s="23"/>
      <c r="CE234" s="23"/>
      <c r="CF234" s="23"/>
      <c r="CG234" s="23"/>
      <c r="CH234" s="23"/>
      <c r="CI234" s="23"/>
      <c r="CJ234" s="23"/>
      <c r="CK234" s="23"/>
      <c r="CL234" s="23"/>
      <c r="CM234" s="23"/>
      <c r="CN234" s="23"/>
      <c r="CO234" s="23"/>
      <c r="CP234" s="23"/>
      <c r="CQ234" s="23"/>
      <c r="CR234" s="23"/>
      <c r="CS234" s="23"/>
      <c r="CT234" s="23"/>
      <c r="CU234" s="23"/>
      <c r="CV234" s="23"/>
      <c r="CW234" s="23"/>
      <c r="CX234" s="23"/>
      <c r="CY234" s="23"/>
      <c r="CZ234" s="23"/>
      <c r="DA234" s="23"/>
      <c r="DB234" s="23"/>
      <c r="DC234" s="23"/>
      <c r="DD234" s="23"/>
      <c r="DE234" s="23"/>
      <c r="DF234" s="23"/>
      <c r="DG234" s="23"/>
      <c r="DH234" s="23">
        <f>IF(E233&gt;0,ROUND([1]Source!P522/E233,2),0)</f>
        <v>54915.99</v>
      </c>
      <c r="DI234" s="23"/>
      <c r="DJ234" s="23"/>
      <c r="DK234" s="252" t="str">
        <f>F234</f>
        <v>Материал</v>
      </c>
      <c r="DL234" s="23">
        <f>[1]Source!P522</f>
        <v>10132</v>
      </c>
      <c r="DM234" s="23"/>
      <c r="DN234" s="23"/>
      <c r="DO234" s="23"/>
      <c r="DP234" s="23"/>
      <c r="DQ234" s="23"/>
      <c r="DR234" s="23"/>
      <c r="DS234" s="23"/>
      <c r="DT234" s="23"/>
      <c r="DU234" s="23"/>
      <c r="DV234" s="23"/>
      <c r="DW234" s="23"/>
      <c r="DX234" s="23"/>
      <c r="DY234" s="23"/>
      <c r="DZ234" s="23"/>
      <c r="EA234" s="23"/>
      <c r="EB234" s="23"/>
      <c r="EC234" s="23"/>
      <c r="ED234" s="23"/>
      <c r="EE234" s="23"/>
      <c r="EF234" s="23"/>
      <c r="EG234" s="23"/>
      <c r="EH234" s="23"/>
      <c r="EI234" s="23"/>
      <c r="EJ234" s="23"/>
      <c r="EK234" s="23"/>
      <c r="EL234" s="23"/>
      <c r="EM234" s="23"/>
      <c r="EN234" s="23"/>
      <c r="EO234" s="23"/>
      <c r="EP234" s="23"/>
      <c r="EQ234" s="23"/>
      <c r="ER234" s="23"/>
      <c r="ES234" s="23"/>
      <c r="ET234" s="23"/>
      <c r="EU234" s="23"/>
      <c r="EV234" s="23"/>
      <c r="EW234" s="23"/>
      <c r="EX234" s="23"/>
      <c r="EY234" s="23"/>
      <c r="EZ234" s="23"/>
      <c r="FA234" s="23"/>
      <c r="FB234" s="23"/>
      <c r="FC234" s="23"/>
      <c r="FD234" s="23"/>
      <c r="FE234" s="23"/>
      <c r="FF234" s="23"/>
      <c r="FG234" s="23"/>
      <c r="FH234" s="23"/>
      <c r="FI234" s="23"/>
      <c r="FJ234" s="23"/>
      <c r="FK234" s="23"/>
      <c r="FL234" s="23"/>
      <c r="FM234" s="23"/>
      <c r="FN234" s="23"/>
      <c r="FO234" s="23"/>
      <c r="FP234" s="23"/>
      <c r="FQ234" s="23"/>
      <c r="FR234" s="23"/>
      <c r="FS234" s="23"/>
      <c r="FT234" s="23"/>
      <c r="FU234" s="23"/>
      <c r="FV234" s="23"/>
      <c r="FW234" s="23"/>
      <c r="FX234" s="23"/>
      <c r="FY234" s="23"/>
      <c r="FZ234" s="23"/>
      <c r="GA234" s="23"/>
      <c r="GB234" s="23"/>
      <c r="GC234" s="23"/>
      <c r="GD234" s="23"/>
      <c r="GE234" s="23"/>
      <c r="GF234" s="23"/>
      <c r="GG234" s="23"/>
      <c r="GH234" s="23"/>
      <c r="GI234" s="23"/>
      <c r="GJ234" s="23"/>
      <c r="GK234" s="23"/>
      <c r="GL234" s="23"/>
      <c r="GM234" s="23"/>
      <c r="GN234" s="23"/>
      <c r="GO234" s="23"/>
      <c r="GP234" s="23"/>
      <c r="GQ234" s="23"/>
      <c r="GR234" s="23"/>
      <c r="GS234" s="23"/>
      <c r="GT234" s="23"/>
      <c r="GU234" s="23"/>
      <c r="GV234" s="23"/>
      <c r="GW234" s="23"/>
      <c r="GX234" s="23"/>
      <c r="GY234" s="23"/>
      <c r="GZ234" s="23"/>
      <c r="HA234" s="23"/>
      <c r="HB234" s="23"/>
      <c r="HC234" s="23"/>
      <c r="HD234" s="23"/>
      <c r="HE234" s="23"/>
      <c r="HF234" s="23"/>
      <c r="HG234" s="23"/>
      <c r="HH234" s="23"/>
      <c r="HI234" s="23"/>
      <c r="HJ234" s="23"/>
      <c r="HK234" s="23"/>
      <c r="HL234" s="23"/>
      <c r="HM234" s="23"/>
      <c r="HN234" s="23"/>
      <c r="HO234" s="23"/>
      <c r="HP234" s="23"/>
      <c r="HQ234" s="23"/>
      <c r="HR234" s="23"/>
      <c r="HS234" s="23"/>
      <c r="HT234" s="23"/>
      <c r="HU234" s="23"/>
      <c r="HV234" s="23"/>
      <c r="HW234" s="23"/>
      <c r="HX234" s="23"/>
      <c r="HY234" s="23"/>
      <c r="HZ234" s="23"/>
      <c r="IA234" s="23"/>
      <c r="IB234" s="23"/>
      <c r="IC234" s="23"/>
      <c r="ID234" s="23"/>
      <c r="IE234" s="23"/>
      <c r="IF234" s="23"/>
      <c r="IG234" s="23"/>
      <c r="IH234" s="23"/>
      <c r="II234" s="23"/>
      <c r="IJ234" s="23"/>
      <c r="IK234" s="23"/>
      <c r="IL234" s="23"/>
      <c r="IM234" s="23"/>
      <c r="IN234" s="23"/>
      <c r="IO234" s="23"/>
      <c r="IP234" s="23"/>
      <c r="IQ234" s="23"/>
      <c r="IR234" s="23"/>
      <c r="IS234" s="23"/>
      <c r="IT234" s="23"/>
    </row>
    <row r="235" spans="1:254" customFormat="1" ht="36" x14ac:dyDescent="0.2">
      <c r="A235" s="101">
        <v>50</v>
      </c>
      <c r="B235" s="109" t="s">
        <v>480</v>
      </c>
      <c r="C235" s="102" t="s">
        <v>673</v>
      </c>
      <c r="D235" s="103" t="s">
        <v>481</v>
      </c>
      <c r="E235" s="104">
        <v>3.69</v>
      </c>
      <c r="F235" s="243"/>
      <c r="G235" s="108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  <c r="CA235" s="23"/>
      <c r="CB235" s="23"/>
      <c r="CC235" s="23"/>
      <c r="CD235" s="23"/>
      <c r="CE235" s="23"/>
      <c r="CF235" s="23"/>
      <c r="CG235" s="23"/>
      <c r="CH235" s="23"/>
      <c r="CI235" s="23"/>
      <c r="CJ235" s="23"/>
      <c r="CK235" s="23"/>
      <c r="CL235" s="23"/>
      <c r="CM235" s="23"/>
      <c r="CN235" s="23"/>
      <c r="CO235" s="23"/>
      <c r="CP235" s="23"/>
      <c r="CQ235" s="23"/>
      <c r="CR235" s="23"/>
      <c r="CS235" s="23"/>
      <c r="CT235" s="23"/>
      <c r="CU235" s="23"/>
      <c r="CV235" s="23"/>
      <c r="CW235" s="23"/>
      <c r="CX235" s="23"/>
      <c r="CY235" s="23"/>
      <c r="CZ235" s="23"/>
      <c r="DA235" s="23"/>
      <c r="DB235" s="23"/>
      <c r="DC235" s="23"/>
      <c r="DD235" s="23"/>
      <c r="DE235" s="23"/>
      <c r="DF235" s="23"/>
      <c r="DG235" s="23"/>
      <c r="DH235" s="23"/>
      <c r="DI235" s="23"/>
      <c r="DJ235" s="23"/>
      <c r="DK235" s="23"/>
      <c r="DL235" s="23"/>
      <c r="DM235" s="23"/>
      <c r="DN235" s="23"/>
      <c r="DO235" s="23"/>
      <c r="DP235" s="23"/>
      <c r="DQ235" s="23"/>
      <c r="DR235" s="23"/>
      <c r="DS235" s="23"/>
      <c r="DT235" s="23"/>
      <c r="DU235" s="23"/>
      <c r="DV235" s="23"/>
      <c r="DW235" s="23"/>
      <c r="DX235" s="23"/>
      <c r="DY235" s="23"/>
      <c r="DZ235" s="23"/>
      <c r="EA235" s="23"/>
      <c r="EB235" s="23"/>
      <c r="EC235" s="23"/>
      <c r="ED235" s="23"/>
      <c r="EE235" s="23"/>
      <c r="EF235" s="23"/>
      <c r="EG235" s="23"/>
      <c r="EH235" s="23"/>
      <c r="EI235" s="23"/>
      <c r="EJ235" s="23"/>
      <c r="EK235" s="23"/>
      <c r="EL235" s="23"/>
      <c r="EM235" s="23"/>
      <c r="EN235" s="23"/>
      <c r="EO235" s="23"/>
      <c r="EP235" s="23"/>
      <c r="EQ235" s="23"/>
      <c r="ER235" s="23"/>
      <c r="ES235" s="23"/>
      <c r="ET235" s="23"/>
      <c r="EU235" s="23"/>
      <c r="EV235" s="23"/>
      <c r="EW235" s="23"/>
      <c r="EX235" s="23"/>
      <c r="EY235" s="23"/>
      <c r="EZ235" s="23"/>
      <c r="FA235" s="23"/>
      <c r="FB235" s="23"/>
      <c r="FC235" s="23"/>
      <c r="FD235" s="23"/>
      <c r="FE235" s="23"/>
      <c r="FF235" s="23"/>
      <c r="FG235" s="23"/>
      <c r="FH235" s="23"/>
      <c r="FI235" s="23"/>
      <c r="FJ235" s="23"/>
      <c r="FK235" s="23"/>
      <c r="FL235" s="23"/>
      <c r="FM235" s="23"/>
      <c r="FN235" s="23"/>
      <c r="FO235" s="23"/>
      <c r="FP235" s="23"/>
      <c r="FQ235" s="23"/>
      <c r="FR235" s="23"/>
      <c r="FS235" s="23"/>
      <c r="FT235" s="23"/>
      <c r="FU235" s="23"/>
      <c r="FV235" s="23"/>
      <c r="FW235" s="23"/>
      <c r="FX235" s="23"/>
      <c r="FY235" s="23"/>
      <c r="FZ235" s="23"/>
      <c r="GA235" s="23"/>
      <c r="GB235" s="23"/>
      <c r="GC235" s="23"/>
      <c r="GD235" s="23"/>
      <c r="GE235" s="23"/>
      <c r="GF235" s="23"/>
      <c r="GG235" s="23"/>
      <c r="GH235" s="23"/>
      <c r="GI235" s="23"/>
      <c r="GJ235" s="23"/>
      <c r="GK235" s="23"/>
      <c r="GL235" s="23"/>
      <c r="GM235" s="23"/>
      <c r="GN235" s="23"/>
      <c r="GO235" s="23"/>
      <c r="GP235" s="23"/>
      <c r="GQ235" s="23"/>
      <c r="GR235" s="23"/>
      <c r="GS235" s="23"/>
      <c r="GT235" s="23"/>
      <c r="GU235" s="23"/>
      <c r="GV235" s="23"/>
      <c r="GW235" s="23"/>
      <c r="GX235" s="23"/>
      <c r="GY235" s="23"/>
      <c r="GZ235" s="23"/>
      <c r="HA235" s="23"/>
      <c r="HB235" s="23"/>
      <c r="HC235" s="23"/>
      <c r="HD235" s="23"/>
      <c r="HE235" s="23"/>
      <c r="HF235" s="23"/>
      <c r="HG235" s="23"/>
      <c r="HH235" s="23"/>
      <c r="HI235" s="23"/>
      <c r="HJ235" s="23"/>
      <c r="HK235" s="23"/>
      <c r="HL235" s="23"/>
      <c r="HM235" s="23"/>
      <c r="HN235" s="23"/>
      <c r="HO235" s="23"/>
      <c r="HP235" s="23"/>
      <c r="HQ235" s="23"/>
      <c r="HR235" s="23"/>
      <c r="HS235" s="23"/>
      <c r="HT235" s="23"/>
      <c r="HU235" s="23"/>
      <c r="HV235" s="23"/>
      <c r="HW235" s="23"/>
      <c r="HX235" s="23"/>
      <c r="HY235" s="23"/>
      <c r="HZ235" s="23"/>
      <c r="IA235" s="23"/>
      <c r="IB235" s="23"/>
      <c r="IC235" s="23"/>
      <c r="ID235" s="23"/>
      <c r="IE235" s="23"/>
      <c r="IF235" s="23"/>
      <c r="IG235" s="23"/>
      <c r="IH235" s="23"/>
      <c r="II235" s="23"/>
      <c r="IJ235" s="23"/>
      <c r="IK235" s="23"/>
      <c r="IL235" s="23"/>
      <c r="IM235" s="23"/>
      <c r="IN235" s="23"/>
      <c r="IO235" s="23"/>
      <c r="IP235" s="23"/>
      <c r="IQ235" s="23"/>
      <c r="IR235" s="23"/>
      <c r="IS235" s="23"/>
      <c r="IT235" s="23"/>
    </row>
    <row r="236" spans="1:254" customFormat="1" ht="24" x14ac:dyDescent="0.2">
      <c r="A236" s="266" t="s">
        <v>672</v>
      </c>
      <c r="B236" s="265" t="s">
        <v>503</v>
      </c>
      <c r="C236" s="264" t="s">
        <v>671</v>
      </c>
      <c r="D236" s="263" t="s">
        <v>436</v>
      </c>
      <c r="E236" s="262">
        <v>0.22140000000000001</v>
      </c>
      <c r="F236" s="261" t="s">
        <v>875</v>
      </c>
      <c r="G236" s="260" t="s">
        <v>1008</v>
      </c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>
        <f>[1]Source!P526</f>
        <v>11804</v>
      </c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  <c r="CA236" s="23"/>
      <c r="CB236" s="23"/>
      <c r="CC236" s="23"/>
      <c r="CD236" s="23"/>
      <c r="CE236" s="23"/>
      <c r="CF236" s="23"/>
      <c r="CG236" s="23"/>
      <c r="CH236" s="23"/>
      <c r="CI236" s="23"/>
      <c r="CJ236" s="23"/>
      <c r="CK236" s="23"/>
      <c r="CL236" s="23"/>
      <c r="CM236" s="23"/>
      <c r="CN236" s="23"/>
      <c r="CO236" s="23"/>
      <c r="CP236" s="23"/>
      <c r="CQ236" s="23"/>
      <c r="CR236" s="23"/>
      <c r="CS236" s="23"/>
      <c r="CT236" s="23"/>
      <c r="CU236" s="23"/>
      <c r="CV236" s="23"/>
      <c r="CW236" s="23"/>
      <c r="CX236" s="23"/>
      <c r="CY236" s="23"/>
      <c r="CZ236" s="23"/>
      <c r="DA236" s="23"/>
      <c r="DB236" s="23"/>
      <c r="DC236" s="23"/>
      <c r="DD236" s="23"/>
      <c r="DE236" s="23"/>
      <c r="DF236" s="23"/>
      <c r="DG236" s="23"/>
      <c r="DH236" s="23">
        <f>IF(E235&gt;0,ROUND([1]Source!P526/E235,2),0)</f>
        <v>3198.92</v>
      </c>
      <c r="DI236" s="23"/>
      <c r="DJ236" s="23"/>
      <c r="DK236" s="252" t="str">
        <f>F236</f>
        <v>Материал</v>
      </c>
      <c r="DL236" s="23">
        <f>[1]Source!P526</f>
        <v>11804</v>
      </c>
      <c r="DM236" s="23"/>
      <c r="DN236" s="23"/>
      <c r="DO236" s="23"/>
      <c r="DP236" s="23"/>
      <c r="DQ236" s="23"/>
      <c r="DR236" s="23"/>
      <c r="DS236" s="23"/>
      <c r="DT236" s="23"/>
      <c r="DU236" s="23"/>
      <c r="DV236" s="23"/>
      <c r="DW236" s="23"/>
      <c r="DX236" s="23"/>
      <c r="DY236" s="23"/>
      <c r="DZ236" s="23"/>
      <c r="EA236" s="23"/>
      <c r="EB236" s="23"/>
      <c r="EC236" s="23"/>
      <c r="ED236" s="23"/>
      <c r="EE236" s="23"/>
      <c r="EF236" s="23"/>
      <c r="EG236" s="23"/>
      <c r="EH236" s="23"/>
      <c r="EI236" s="23"/>
      <c r="EJ236" s="23"/>
      <c r="EK236" s="23"/>
      <c r="EL236" s="23"/>
      <c r="EM236" s="23"/>
      <c r="EN236" s="23"/>
      <c r="EO236" s="23"/>
      <c r="EP236" s="23"/>
      <c r="EQ236" s="23"/>
      <c r="ER236" s="23"/>
      <c r="ES236" s="23"/>
      <c r="ET236" s="23"/>
      <c r="EU236" s="23"/>
      <c r="EV236" s="23"/>
      <c r="EW236" s="23"/>
      <c r="EX236" s="23"/>
      <c r="EY236" s="23"/>
      <c r="EZ236" s="23"/>
      <c r="FA236" s="23"/>
      <c r="FB236" s="23"/>
      <c r="FC236" s="23"/>
      <c r="FD236" s="23"/>
      <c r="FE236" s="23"/>
      <c r="FF236" s="23"/>
      <c r="FG236" s="23"/>
      <c r="FH236" s="23"/>
      <c r="FI236" s="23"/>
      <c r="FJ236" s="23"/>
      <c r="FK236" s="23"/>
      <c r="FL236" s="23"/>
      <c r="FM236" s="23"/>
      <c r="FN236" s="23"/>
      <c r="FO236" s="23"/>
      <c r="FP236" s="23"/>
      <c r="FQ236" s="23"/>
      <c r="FR236" s="23"/>
      <c r="FS236" s="23"/>
      <c r="FT236" s="23"/>
      <c r="FU236" s="23"/>
      <c r="FV236" s="23"/>
      <c r="FW236" s="23"/>
      <c r="FX236" s="23"/>
      <c r="FY236" s="23"/>
      <c r="FZ236" s="23"/>
      <c r="GA236" s="23"/>
      <c r="GB236" s="23"/>
      <c r="GC236" s="23"/>
      <c r="GD236" s="23"/>
      <c r="GE236" s="23"/>
      <c r="GF236" s="23"/>
      <c r="GG236" s="23"/>
      <c r="GH236" s="23"/>
      <c r="GI236" s="23"/>
      <c r="GJ236" s="23"/>
      <c r="GK236" s="23"/>
      <c r="GL236" s="23"/>
      <c r="GM236" s="23"/>
      <c r="GN236" s="23"/>
      <c r="GO236" s="23"/>
      <c r="GP236" s="23"/>
      <c r="GQ236" s="23"/>
      <c r="GR236" s="23"/>
      <c r="GS236" s="23"/>
      <c r="GT236" s="23"/>
      <c r="GU236" s="23"/>
      <c r="GV236" s="23"/>
      <c r="GW236" s="23"/>
      <c r="GX236" s="23"/>
      <c r="GY236" s="23"/>
      <c r="GZ236" s="23"/>
      <c r="HA236" s="23"/>
      <c r="HB236" s="23"/>
      <c r="HC236" s="23"/>
      <c r="HD236" s="23"/>
      <c r="HE236" s="23"/>
      <c r="HF236" s="23"/>
      <c r="HG236" s="23"/>
      <c r="HH236" s="23"/>
      <c r="HI236" s="23"/>
      <c r="HJ236" s="23"/>
      <c r="HK236" s="23"/>
      <c r="HL236" s="23"/>
      <c r="HM236" s="23"/>
      <c r="HN236" s="23"/>
      <c r="HO236" s="23"/>
      <c r="HP236" s="23"/>
      <c r="HQ236" s="23"/>
      <c r="HR236" s="23"/>
      <c r="HS236" s="23"/>
      <c r="HT236" s="23"/>
      <c r="HU236" s="23"/>
      <c r="HV236" s="23"/>
      <c r="HW236" s="23"/>
      <c r="HX236" s="23"/>
      <c r="HY236" s="23"/>
      <c r="HZ236" s="23"/>
      <c r="IA236" s="23"/>
      <c r="IB236" s="23"/>
      <c r="IC236" s="23"/>
      <c r="ID236" s="23"/>
      <c r="IE236" s="23"/>
      <c r="IF236" s="23"/>
      <c r="IG236" s="23"/>
      <c r="IH236" s="23"/>
      <c r="II236" s="23"/>
      <c r="IJ236" s="23"/>
      <c r="IK236" s="23"/>
      <c r="IL236" s="23"/>
      <c r="IM236" s="23"/>
      <c r="IN236" s="23"/>
      <c r="IO236" s="23"/>
      <c r="IP236" s="23"/>
      <c r="IQ236" s="23"/>
      <c r="IR236" s="23"/>
      <c r="IS236" s="23"/>
      <c r="IT236" s="23"/>
    </row>
    <row r="237" spans="1:254" customFormat="1" ht="24" x14ac:dyDescent="0.2">
      <c r="A237" s="266" t="s">
        <v>670</v>
      </c>
      <c r="B237" s="265" t="s">
        <v>594</v>
      </c>
      <c r="C237" s="264" t="s">
        <v>593</v>
      </c>
      <c r="D237" s="263" t="s">
        <v>194</v>
      </c>
      <c r="E237" s="262">
        <v>1.845</v>
      </c>
      <c r="F237" s="261" t="s">
        <v>875</v>
      </c>
      <c r="G237" s="260" t="s">
        <v>1008</v>
      </c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>
        <f>[1]Source!P528</f>
        <v>1649</v>
      </c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  <c r="CA237" s="23"/>
      <c r="CB237" s="23"/>
      <c r="CC237" s="23"/>
      <c r="CD237" s="23"/>
      <c r="CE237" s="23"/>
      <c r="CF237" s="23"/>
      <c r="CG237" s="23"/>
      <c r="CH237" s="23"/>
      <c r="CI237" s="23"/>
      <c r="CJ237" s="23"/>
      <c r="CK237" s="23"/>
      <c r="CL237" s="23"/>
      <c r="CM237" s="23"/>
      <c r="CN237" s="23"/>
      <c r="CO237" s="23"/>
      <c r="CP237" s="23"/>
      <c r="CQ237" s="23"/>
      <c r="CR237" s="23"/>
      <c r="CS237" s="23"/>
      <c r="CT237" s="23"/>
      <c r="CU237" s="23"/>
      <c r="CV237" s="23"/>
      <c r="CW237" s="23"/>
      <c r="CX237" s="23"/>
      <c r="CY237" s="23"/>
      <c r="CZ237" s="23"/>
      <c r="DA237" s="23"/>
      <c r="DB237" s="23"/>
      <c r="DC237" s="23"/>
      <c r="DD237" s="23"/>
      <c r="DE237" s="23"/>
      <c r="DF237" s="23"/>
      <c r="DG237" s="23"/>
      <c r="DH237" s="23">
        <f>IF(E235&gt;0,ROUND([1]Source!P528/E235,2),0)</f>
        <v>446.88</v>
      </c>
      <c r="DI237" s="23"/>
      <c r="DJ237" s="23"/>
      <c r="DK237" s="252" t="str">
        <f>F237</f>
        <v>Материал</v>
      </c>
      <c r="DL237" s="23">
        <f>[1]Source!P528</f>
        <v>1649</v>
      </c>
      <c r="DM237" s="23"/>
      <c r="DN237" s="23"/>
      <c r="DO237" s="23"/>
      <c r="DP237" s="23"/>
      <c r="DQ237" s="23"/>
      <c r="DR237" s="23"/>
      <c r="DS237" s="23"/>
      <c r="DT237" s="23"/>
      <c r="DU237" s="23"/>
      <c r="DV237" s="23"/>
      <c r="DW237" s="23"/>
      <c r="DX237" s="23"/>
      <c r="DY237" s="23"/>
      <c r="DZ237" s="23"/>
      <c r="EA237" s="23"/>
      <c r="EB237" s="23"/>
      <c r="EC237" s="23"/>
      <c r="ED237" s="23"/>
      <c r="EE237" s="23"/>
      <c r="EF237" s="23"/>
      <c r="EG237" s="23"/>
      <c r="EH237" s="23"/>
      <c r="EI237" s="23"/>
      <c r="EJ237" s="23"/>
      <c r="EK237" s="23"/>
      <c r="EL237" s="23"/>
      <c r="EM237" s="23"/>
      <c r="EN237" s="23"/>
      <c r="EO237" s="23"/>
      <c r="EP237" s="23"/>
      <c r="EQ237" s="23"/>
      <c r="ER237" s="23"/>
      <c r="ES237" s="23"/>
      <c r="ET237" s="23"/>
      <c r="EU237" s="23"/>
      <c r="EV237" s="23"/>
      <c r="EW237" s="23"/>
      <c r="EX237" s="23"/>
      <c r="EY237" s="23"/>
      <c r="EZ237" s="23"/>
      <c r="FA237" s="23"/>
      <c r="FB237" s="23"/>
      <c r="FC237" s="23"/>
      <c r="FD237" s="23"/>
      <c r="FE237" s="23"/>
      <c r="FF237" s="23"/>
      <c r="FG237" s="23"/>
      <c r="FH237" s="23"/>
      <c r="FI237" s="23"/>
      <c r="FJ237" s="23"/>
      <c r="FK237" s="23"/>
      <c r="FL237" s="23"/>
      <c r="FM237" s="23"/>
      <c r="FN237" s="23"/>
      <c r="FO237" s="23"/>
      <c r="FP237" s="23"/>
      <c r="FQ237" s="23"/>
      <c r="FR237" s="23"/>
      <c r="FS237" s="23"/>
      <c r="FT237" s="23"/>
      <c r="FU237" s="23"/>
      <c r="FV237" s="23"/>
      <c r="FW237" s="23"/>
      <c r="FX237" s="23"/>
      <c r="FY237" s="23"/>
      <c r="FZ237" s="23"/>
      <c r="GA237" s="23"/>
      <c r="GB237" s="23"/>
      <c r="GC237" s="23"/>
      <c r="GD237" s="23"/>
      <c r="GE237" s="23"/>
      <c r="GF237" s="23"/>
      <c r="GG237" s="23"/>
      <c r="GH237" s="23"/>
      <c r="GI237" s="23"/>
      <c r="GJ237" s="23"/>
      <c r="GK237" s="23"/>
      <c r="GL237" s="23"/>
      <c r="GM237" s="23"/>
      <c r="GN237" s="23"/>
      <c r="GO237" s="23"/>
      <c r="GP237" s="23"/>
      <c r="GQ237" s="23"/>
      <c r="GR237" s="23"/>
      <c r="GS237" s="23"/>
      <c r="GT237" s="23"/>
      <c r="GU237" s="23"/>
      <c r="GV237" s="23"/>
      <c r="GW237" s="23"/>
      <c r="GX237" s="23"/>
      <c r="GY237" s="23"/>
      <c r="GZ237" s="23"/>
      <c r="HA237" s="23"/>
      <c r="HB237" s="23"/>
      <c r="HC237" s="23"/>
      <c r="HD237" s="23"/>
      <c r="HE237" s="23"/>
      <c r="HF237" s="23"/>
      <c r="HG237" s="23"/>
      <c r="HH237" s="23"/>
      <c r="HI237" s="23"/>
      <c r="HJ237" s="23"/>
      <c r="HK237" s="23"/>
      <c r="HL237" s="23"/>
      <c r="HM237" s="23"/>
      <c r="HN237" s="23"/>
      <c r="HO237" s="23"/>
      <c r="HP237" s="23"/>
      <c r="HQ237" s="23"/>
      <c r="HR237" s="23"/>
      <c r="HS237" s="23"/>
      <c r="HT237" s="23"/>
      <c r="HU237" s="23"/>
      <c r="HV237" s="23"/>
      <c r="HW237" s="23"/>
      <c r="HX237" s="23"/>
      <c r="HY237" s="23"/>
      <c r="HZ237" s="23"/>
      <c r="IA237" s="23"/>
      <c r="IB237" s="23"/>
      <c r="IC237" s="23"/>
      <c r="ID237" s="23"/>
      <c r="IE237" s="23"/>
      <c r="IF237" s="23"/>
      <c r="IG237" s="23"/>
      <c r="IH237" s="23"/>
      <c r="II237" s="23"/>
      <c r="IJ237" s="23"/>
      <c r="IK237" s="23"/>
      <c r="IL237" s="23"/>
      <c r="IM237" s="23"/>
      <c r="IN237" s="23"/>
      <c r="IO237" s="23"/>
      <c r="IP237" s="23"/>
      <c r="IQ237" s="23"/>
      <c r="IR237" s="23"/>
      <c r="IS237" s="23"/>
      <c r="IT237" s="23"/>
    </row>
    <row r="238" spans="1:254" customFormat="1" ht="48" x14ac:dyDescent="0.2">
      <c r="A238" s="259" t="s">
        <v>669</v>
      </c>
      <c r="B238" s="258" t="s">
        <v>517</v>
      </c>
      <c r="C238" s="257" t="s">
        <v>667</v>
      </c>
      <c r="D238" s="256" t="s">
        <v>436</v>
      </c>
      <c r="E238" s="255">
        <v>26.346599999999999</v>
      </c>
      <c r="F238" s="254" t="s">
        <v>875</v>
      </c>
      <c r="G238" s="253" t="s">
        <v>1008</v>
      </c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>
        <f>[1]Source!P530</f>
        <v>127651</v>
      </c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  <c r="BX238" s="23"/>
      <c r="BY238" s="23"/>
      <c r="BZ238" s="23"/>
      <c r="CA238" s="23"/>
      <c r="CB238" s="23"/>
      <c r="CC238" s="23"/>
      <c r="CD238" s="23"/>
      <c r="CE238" s="23"/>
      <c r="CF238" s="23"/>
      <c r="CG238" s="23"/>
      <c r="CH238" s="23"/>
      <c r="CI238" s="23"/>
      <c r="CJ238" s="23"/>
      <c r="CK238" s="23"/>
      <c r="CL238" s="23"/>
      <c r="CM238" s="23"/>
      <c r="CN238" s="23"/>
      <c r="CO238" s="23"/>
      <c r="CP238" s="23"/>
      <c r="CQ238" s="23"/>
      <c r="CR238" s="23"/>
      <c r="CS238" s="23"/>
      <c r="CT238" s="23"/>
      <c r="CU238" s="23"/>
      <c r="CV238" s="23"/>
      <c r="CW238" s="23"/>
      <c r="CX238" s="23"/>
      <c r="CY238" s="23"/>
      <c r="CZ238" s="23"/>
      <c r="DA238" s="23"/>
      <c r="DB238" s="23"/>
      <c r="DC238" s="23"/>
      <c r="DD238" s="23"/>
      <c r="DE238" s="23"/>
      <c r="DF238" s="23"/>
      <c r="DG238" s="23"/>
      <c r="DH238" s="23">
        <f>IF(E235&gt;0,ROUND([1]Source!P530/E235,2),0)</f>
        <v>34593.769999999997</v>
      </c>
      <c r="DI238" s="23"/>
      <c r="DJ238" s="23"/>
      <c r="DK238" s="252" t="str">
        <f>F238</f>
        <v>Материал</v>
      </c>
      <c r="DL238" s="23">
        <f>[1]Source!P530</f>
        <v>127651</v>
      </c>
      <c r="DM238" s="23"/>
      <c r="DN238" s="23"/>
      <c r="DO238" s="23"/>
      <c r="DP238" s="23"/>
      <c r="DQ238" s="23"/>
      <c r="DR238" s="23"/>
      <c r="DS238" s="23"/>
      <c r="DT238" s="23"/>
      <c r="DU238" s="23"/>
      <c r="DV238" s="23"/>
      <c r="DW238" s="23"/>
      <c r="DX238" s="23"/>
      <c r="DY238" s="23"/>
      <c r="DZ238" s="23"/>
      <c r="EA238" s="23"/>
      <c r="EB238" s="23"/>
      <c r="EC238" s="23"/>
      <c r="ED238" s="23"/>
      <c r="EE238" s="23"/>
      <c r="EF238" s="23"/>
      <c r="EG238" s="23"/>
      <c r="EH238" s="23"/>
      <c r="EI238" s="23"/>
      <c r="EJ238" s="23"/>
      <c r="EK238" s="23"/>
      <c r="EL238" s="23"/>
      <c r="EM238" s="23"/>
      <c r="EN238" s="23"/>
      <c r="EO238" s="23"/>
      <c r="EP238" s="23"/>
      <c r="EQ238" s="23"/>
      <c r="ER238" s="23"/>
      <c r="ES238" s="23"/>
      <c r="ET238" s="23"/>
      <c r="EU238" s="23"/>
      <c r="EV238" s="23"/>
      <c r="EW238" s="23"/>
      <c r="EX238" s="23"/>
      <c r="EY238" s="23"/>
      <c r="EZ238" s="23"/>
      <c r="FA238" s="23"/>
      <c r="FB238" s="23"/>
      <c r="FC238" s="23"/>
      <c r="FD238" s="23"/>
      <c r="FE238" s="23"/>
      <c r="FF238" s="23"/>
      <c r="FG238" s="23"/>
      <c r="FH238" s="23"/>
      <c r="FI238" s="23"/>
      <c r="FJ238" s="23"/>
      <c r="FK238" s="23"/>
      <c r="FL238" s="23"/>
      <c r="FM238" s="23"/>
      <c r="FN238" s="23"/>
      <c r="FO238" s="23"/>
      <c r="FP238" s="23"/>
      <c r="FQ238" s="23"/>
      <c r="FR238" s="23"/>
      <c r="FS238" s="23"/>
      <c r="FT238" s="23"/>
      <c r="FU238" s="23"/>
      <c r="FV238" s="23"/>
      <c r="FW238" s="23"/>
      <c r="FX238" s="23"/>
      <c r="FY238" s="23"/>
      <c r="FZ238" s="23"/>
      <c r="GA238" s="23"/>
      <c r="GB238" s="23"/>
      <c r="GC238" s="23"/>
      <c r="GD238" s="23"/>
      <c r="GE238" s="23"/>
      <c r="GF238" s="23"/>
      <c r="GG238" s="23"/>
      <c r="GH238" s="23"/>
      <c r="GI238" s="23"/>
      <c r="GJ238" s="23"/>
      <c r="GK238" s="23"/>
      <c r="GL238" s="23"/>
      <c r="GM238" s="23"/>
      <c r="GN238" s="23"/>
      <c r="GO238" s="23"/>
      <c r="GP238" s="23"/>
      <c r="GQ238" s="23"/>
      <c r="GR238" s="23"/>
      <c r="GS238" s="23"/>
      <c r="GT238" s="23"/>
      <c r="GU238" s="23"/>
      <c r="GV238" s="23"/>
      <c r="GW238" s="23"/>
      <c r="GX238" s="23"/>
      <c r="GY238" s="23"/>
      <c r="GZ238" s="23"/>
      <c r="HA238" s="23"/>
      <c r="HB238" s="23"/>
      <c r="HC238" s="23"/>
      <c r="HD238" s="23"/>
      <c r="HE238" s="23"/>
      <c r="HF238" s="23"/>
      <c r="HG238" s="23"/>
      <c r="HH238" s="23"/>
      <c r="HI238" s="23"/>
      <c r="HJ238" s="23"/>
      <c r="HK238" s="23"/>
      <c r="HL238" s="23"/>
      <c r="HM238" s="23"/>
      <c r="HN238" s="23"/>
      <c r="HO238" s="23"/>
      <c r="HP238" s="23"/>
      <c r="HQ238" s="23"/>
      <c r="HR238" s="23"/>
      <c r="HS238" s="23"/>
      <c r="HT238" s="23"/>
      <c r="HU238" s="23"/>
      <c r="HV238" s="23"/>
      <c r="HW238" s="23"/>
      <c r="HX238" s="23"/>
      <c r="HY238" s="23"/>
      <c r="HZ238" s="23"/>
      <c r="IA238" s="23"/>
      <c r="IB238" s="23"/>
      <c r="IC238" s="23"/>
      <c r="ID238" s="23"/>
      <c r="IE238" s="23"/>
      <c r="IF238" s="23"/>
      <c r="IG238" s="23"/>
      <c r="IH238" s="23"/>
      <c r="II238" s="23"/>
      <c r="IJ238" s="23"/>
      <c r="IK238" s="23"/>
      <c r="IL238" s="23"/>
      <c r="IM238" s="23"/>
      <c r="IN238" s="23"/>
      <c r="IO238" s="23"/>
      <c r="IP238" s="23"/>
      <c r="IQ238" s="23"/>
      <c r="IR238" s="23"/>
      <c r="IS238" s="23"/>
      <c r="IT238" s="23"/>
    </row>
    <row r="239" spans="1:254" customFormat="1" ht="24" x14ac:dyDescent="0.2">
      <c r="A239" s="101">
        <v>51</v>
      </c>
      <c r="B239" s="109" t="s">
        <v>482</v>
      </c>
      <c r="C239" s="102" t="s">
        <v>483</v>
      </c>
      <c r="D239" s="103" t="s">
        <v>481</v>
      </c>
      <c r="E239" s="104">
        <v>3.69</v>
      </c>
      <c r="F239" s="243"/>
      <c r="G239" s="108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  <c r="CA239" s="23"/>
      <c r="CB239" s="23"/>
      <c r="CC239" s="23"/>
      <c r="CD239" s="23"/>
      <c r="CE239" s="23"/>
      <c r="CF239" s="23"/>
      <c r="CG239" s="23"/>
      <c r="CH239" s="23"/>
      <c r="CI239" s="23"/>
      <c r="CJ239" s="23"/>
      <c r="CK239" s="23"/>
      <c r="CL239" s="23"/>
      <c r="CM239" s="23"/>
      <c r="CN239" s="23"/>
      <c r="CO239" s="23"/>
      <c r="CP239" s="23"/>
      <c r="CQ239" s="23"/>
      <c r="CR239" s="23"/>
      <c r="CS239" s="23"/>
      <c r="CT239" s="23"/>
      <c r="CU239" s="23"/>
      <c r="CV239" s="23"/>
      <c r="CW239" s="23"/>
      <c r="CX239" s="23"/>
      <c r="CY239" s="23"/>
      <c r="CZ239" s="23"/>
      <c r="DA239" s="23"/>
      <c r="DB239" s="23"/>
      <c r="DC239" s="23"/>
      <c r="DD239" s="23"/>
      <c r="DE239" s="23"/>
      <c r="DF239" s="23"/>
      <c r="DG239" s="23"/>
      <c r="DH239" s="23"/>
      <c r="DI239" s="23"/>
      <c r="DJ239" s="23"/>
      <c r="DK239" s="23"/>
      <c r="DL239" s="23"/>
      <c r="DM239" s="23"/>
      <c r="DN239" s="23"/>
      <c r="DO239" s="23"/>
      <c r="DP239" s="23"/>
      <c r="DQ239" s="23"/>
      <c r="DR239" s="23"/>
      <c r="DS239" s="23"/>
      <c r="DT239" s="23"/>
      <c r="DU239" s="23"/>
      <c r="DV239" s="23"/>
      <c r="DW239" s="23"/>
      <c r="DX239" s="23"/>
      <c r="DY239" s="23"/>
      <c r="DZ239" s="23"/>
      <c r="EA239" s="23"/>
      <c r="EB239" s="23"/>
      <c r="EC239" s="23"/>
      <c r="ED239" s="23"/>
      <c r="EE239" s="23"/>
      <c r="EF239" s="23"/>
      <c r="EG239" s="23"/>
      <c r="EH239" s="23"/>
      <c r="EI239" s="23"/>
      <c r="EJ239" s="23"/>
      <c r="EK239" s="23"/>
      <c r="EL239" s="23"/>
      <c r="EM239" s="23"/>
      <c r="EN239" s="23"/>
      <c r="EO239" s="23"/>
      <c r="EP239" s="23"/>
      <c r="EQ239" s="23"/>
      <c r="ER239" s="23"/>
      <c r="ES239" s="23"/>
      <c r="ET239" s="23"/>
      <c r="EU239" s="23"/>
      <c r="EV239" s="23"/>
      <c r="EW239" s="23"/>
      <c r="EX239" s="23"/>
      <c r="EY239" s="23"/>
      <c r="EZ239" s="23"/>
      <c r="FA239" s="23"/>
      <c r="FB239" s="23"/>
      <c r="FC239" s="23"/>
      <c r="FD239" s="23"/>
      <c r="FE239" s="23"/>
      <c r="FF239" s="23"/>
      <c r="FG239" s="23"/>
      <c r="FH239" s="23"/>
      <c r="FI239" s="23"/>
      <c r="FJ239" s="23"/>
      <c r="FK239" s="23"/>
      <c r="FL239" s="23"/>
      <c r="FM239" s="23"/>
      <c r="FN239" s="23"/>
      <c r="FO239" s="23"/>
      <c r="FP239" s="23"/>
      <c r="FQ239" s="23"/>
      <c r="FR239" s="23"/>
      <c r="FS239" s="23"/>
      <c r="FT239" s="23"/>
      <c r="FU239" s="23"/>
      <c r="FV239" s="23"/>
      <c r="FW239" s="23"/>
      <c r="FX239" s="23"/>
      <c r="FY239" s="23"/>
      <c r="FZ239" s="23"/>
      <c r="GA239" s="23"/>
      <c r="GB239" s="23"/>
      <c r="GC239" s="23"/>
      <c r="GD239" s="23"/>
      <c r="GE239" s="23"/>
      <c r="GF239" s="23"/>
      <c r="GG239" s="23"/>
      <c r="GH239" s="23"/>
      <c r="GI239" s="23"/>
      <c r="GJ239" s="23"/>
      <c r="GK239" s="23"/>
      <c r="GL239" s="23"/>
      <c r="GM239" s="23"/>
      <c r="GN239" s="23"/>
      <c r="GO239" s="23"/>
      <c r="GP239" s="23"/>
      <c r="GQ239" s="23"/>
      <c r="GR239" s="23"/>
      <c r="GS239" s="23"/>
      <c r="GT239" s="23"/>
      <c r="GU239" s="23"/>
      <c r="GV239" s="23"/>
      <c r="GW239" s="23"/>
      <c r="GX239" s="23"/>
      <c r="GY239" s="23"/>
      <c r="GZ239" s="23"/>
      <c r="HA239" s="23"/>
      <c r="HB239" s="23"/>
      <c r="HC239" s="23"/>
      <c r="HD239" s="23"/>
      <c r="HE239" s="23"/>
      <c r="HF239" s="23"/>
      <c r="HG239" s="23"/>
      <c r="HH239" s="23"/>
      <c r="HI239" s="23"/>
      <c r="HJ239" s="23"/>
      <c r="HK239" s="23"/>
      <c r="HL239" s="23"/>
      <c r="HM239" s="23"/>
      <c r="HN239" s="23"/>
      <c r="HO239" s="23"/>
      <c r="HP239" s="23"/>
      <c r="HQ239" s="23"/>
      <c r="HR239" s="23"/>
      <c r="HS239" s="23"/>
      <c r="HT239" s="23"/>
      <c r="HU239" s="23"/>
      <c r="HV239" s="23"/>
      <c r="HW239" s="23"/>
      <c r="HX239" s="23"/>
      <c r="HY239" s="23"/>
      <c r="HZ239" s="23"/>
      <c r="IA239" s="23"/>
      <c r="IB239" s="23"/>
      <c r="IC239" s="23"/>
      <c r="ID239" s="23"/>
      <c r="IE239" s="23"/>
      <c r="IF239" s="23"/>
      <c r="IG239" s="23"/>
      <c r="IH239" s="23"/>
      <c r="II239" s="23"/>
      <c r="IJ239" s="23"/>
      <c r="IK239" s="23"/>
      <c r="IL239" s="23"/>
      <c r="IM239" s="23"/>
      <c r="IN239" s="23"/>
      <c r="IO239" s="23"/>
      <c r="IP239" s="23"/>
      <c r="IQ239" s="23"/>
      <c r="IR239" s="23"/>
      <c r="IS239" s="23"/>
      <c r="IT239" s="23"/>
    </row>
    <row r="240" spans="1:254" customFormat="1" ht="48.75" thickBot="1" x14ac:dyDescent="0.25">
      <c r="A240" s="259" t="s">
        <v>668</v>
      </c>
      <c r="B240" s="258" t="s">
        <v>517</v>
      </c>
      <c r="C240" s="257" t="s">
        <v>667</v>
      </c>
      <c r="D240" s="256" t="s">
        <v>436</v>
      </c>
      <c r="E240" s="255">
        <v>17.8596</v>
      </c>
      <c r="F240" s="254" t="s">
        <v>875</v>
      </c>
      <c r="G240" s="253" t="s">
        <v>1008</v>
      </c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>
        <f>[1]Source!P534</f>
        <v>86531</v>
      </c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  <c r="BX240" s="23"/>
      <c r="BY240" s="23"/>
      <c r="BZ240" s="23"/>
      <c r="CA240" s="23"/>
      <c r="CB240" s="23"/>
      <c r="CC240" s="23"/>
      <c r="CD240" s="23"/>
      <c r="CE240" s="23"/>
      <c r="CF240" s="23"/>
      <c r="CG240" s="23"/>
      <c r="CH240" s="23"/>
      <c r="CI240" s="23"/>
      <c r="CJ240" s="23"/>
      <c r="CK240" s="23"/>
      <c r="CL240" s="23"/>
      <c r="CM240" s="23"/>
      <c r="CN240" s="23"/>
      <c r="CO240" s="23"/>
      <c r="CP240" s="23"/>
      <c r="CQ240" s="23"/>
      <c r="CR240" s="23"/>
      <c r="CS240" s="23"/>
      <c r="CT240" s="23"/>
      <c r="CU240" s="23"/>
      <c r="CV240" s="23"/>
      <c r="CW240" s="23"/>
      <c r="CX240" s="23"/>
      <c r="CY240" s="23"/>
      <c r="CZ240" s="23"/>
      <c r="DA240" s="23"/>
      <c r="DB240" s="23"/>
      <c r="DC240" s="23"/>
      <c r="DD240" s="23"/>
      <c r="DE240" s="23"/>
      <c r="DF240" s="23"/>
      <c r="DG240" s="23"/>
      <c r="DH240" s="23">
        <f>IF(E239&gt;0,ROUND([1]Source!P534/E239,2),0)</f>
        <v>23450.14</v>
      </c>
      <c r="DI240" s="23"/>
      <c r="DJ240" s="23"/>
      <c r="DK240" s="252" t="str">
        <f>F240</f>
        <v>Материал</v>
      </c>
      <c r="DL240" s="23">
        <f>[1]Source!P534</f>
        <v>86531</v>
      </c>
      <c r="DM240" s="23"/>
      <c r="DN240" s="23"/>
      <c r="DO240" s="23"/>
      <c r="DP240" s="23"/>
      <c r="DQ240" s="23"/>
      <c r="DR240" s="23"/>
      <c r="DS240" s="23"/>
      <c r="DT240" s="23"/>
      <c r="DU240" s="23"/>
      <c r="DV240" s="23"/>
      <c r="DW240" s="23"/>
      <c r="DX240" s="23"/>
      <c r="DY240" s="23"/>
      <c r="DZ240" s="23"/>
      <c r="EA240" s="23"/>
      <c r="EB240" s="23"/>
      <c r="EC240" s="23"/>
      <c r="ED240" s="23"/>
      <c r="EE240" s="23"/>
      <c r="EF240" s="23"/>
      <c r="EG240" s="23"/>
      <c r="EH240" s="23"/>
      <c r="EI240" s="23"/>
      <c r="EJ240" s="23"/>
      <c r="EK240" s="23"/>
      <c r="EL240" s="23"/>
      <c r="EM240" s="23"/>
      <c r="EN240" s="23"/>
      <c r="EO240" s="23"/>
      <c r="EP240" s="23"/>
      <c r="EQ240" s="23"/>
      <c r="ER240" s="23"/>
      <c r="ES240" s="23"/>
      <c r="ET240" s="23"/>
      <c r="EU240" s="23"/>
      <c r="EV240" s="23"/>
      <c r="EW240" s="23"/>
      <c r="EX240" s="23"/>
      <c r="EY240" s="23"/>
      <c r="EZ240" s="23"/>
      <c r="FA240" s="23"/>
      <c r="FB240" s="23"/>
      <c r="FC240" s="23"/>
      <c r="FD240" s="23"/>
      <c r="FE240" s="23"/>
      <c r="FF240" s="23"/>
      <c r="FG240" s="23"/>
      <c r="FH240" s="23"/>
      <c r="FI240" s="23"/>
      <c r="FJ240" s="23"/>
      <c r="FK240" s="23"/>
      <c r="FL240" s="23"/>
      <c r="FM240" s="23"/>
      <c r="FN240" s="23"/>
      <c r="FO240" s="23"/>
      <c r="FP240" s="23"/>
      <c r="FQ240" s="23"/>
      <c r="FR240" s="23"/>
      <c r="FS240" s="23"/>
      <c r="FT240" s="23"/>
      <c r="FU240" s="23"/>
      <c r="FV240" s="23"/>
      <c r="FW240" s="23"/>
      <c r="FX240" s="23"/>
      <c r="FY240" s="23"/>
      <c r="FZ240" s="23"/>
      <c r="GA240" s="23"/>
      <c r="GB240" s="23"/>
      <c r="GC240" s="23"/>
      <c r="GD240" s="23"/>
      <c r="GE240" s="23"/>
      <c r="GF240" s="23"/>
      <c r="GG240" s="23"/>
      <c r="GH240" s="23"/>
      <c r="GI240" s="23"/>
      <c r="GJ240" s="23"/>
      <c r="GK240" s="23"/>
      <c r="GL240" s="23"/>
      <c r="GM240" s="23"/>
      <c r="GN240" s="23"/>
      <c r="GO240" s="23"/>
      <c r="GP240" s="23"/>
      <c r="GQ240" s="23"/>
      <c r="GR240" s="23"/>
      <c r="GS240" s="23"/>
      <c r="GT240" s="23"/>
      <c r="GU240" s="23"/>
      <c r="GV240" s="23"/>
      <c r="GW240" s="23"/>
      <c r="GX240" s="23"/>
      <c r="GY240" s="23"/>
      <c r="GZ240" s="23"/>
      <c r="HA240" s="23"/>
      <c r="HB240" s="23"/>
      <c r="HC240" s="23"/>
      <c r="HD240" s="23"/>
      <c r="HE240" s="23"/>
      <c r="HF240" s="23"/>
      <c r="HG240" s="23"/>
      <c r="HH240" s="23"/>
      <c r="HI240" s="23"/>
      <c r="HJ240" s="23"/>
      <c r="HK240" s="23"/>
      <c r="HL240" s="23"/>
      <c r="HM240" s="23"/>
      <c r="HN240" s="23"/>
      <c r="HO240" s="23"/>
      <c r="HP240" s="23"/>
      <c r="HQ240" s="23"/>
      <c r="HR240" s="23"/>
      <c r="HS240" s="23"/>
      <c r="HT240" s="23"/>
      <c r="HU240" s="23"/>
      <c r="HV240" s="23"/>
      <c r="HW240" s="23"/>
      <c r="HX240" s="23"/>
      <c r="HY240" s="23"/>
      <c r="HZ240" s="23"/>
      <c r="IA240" s="23"/>
      <c r="IB240" s="23"/>
      <c r="IC240" s="23"/>
      <c r="ID240" s="23"/>
      <c r="IE240" s="23"/>
      <c r="IF240" s="23"/>
      <c r="IG240" s="23"/>
      <c r="IH240" s="23"/>
      <c r="II240" s="23"/>
      <c r="IJ240" s="23"/>
      <c r="IK240" s="23"/>
      <c r="IL240" s="23"/>
      <c r="IM240" s="23"/>
      <c r="IN240" s="23"/>
      <c r="IO240" s="23"/>
      <c r="IP240" s="23"/>
      <c r="IQ240" s="23"/>
      <c r="IR240" s="23"/>
      <c r="IS240" s="23"/>
      <c r="IT240" s="23"/>
    </row>
    <row r="241" spans="1:254" customFormat="1" ht="12.75" x14ac:dyDescent="0.2">
      <c r="A241" s="49"/>
      <c r="B241" s="49"/>
      <c r="C241" s="49"/>
      <c r="D241" s="49"/>
      <c r="E241" s="49"/>
      <c r="F241" s="49"/>
      <c r="G241" s="49"/>
    </row>
    <row r="242" spans="1:254" customFormat="1" ht="24.75" customHeight="1" thickBot="1" x14ac:dyDescent="0.25">
      <c r="A242" s="413" t="s">
        <v>536</v>
      </c>
      <c r="B242" s="413"/>
      <c r="C242" s="414" t="s">
        <v>666</v>
      </c>
      <c r="D242" s="414"/>
      <c r="E242" s="414"/>
      <c r="F242" s="414"/>
      <c r="G242" s="414"/>
      <c r="BW242" s="244" t="str">
        <f>C242</f>
        <v xml:space="preserve"> тип 9 Экотропа (тротуарная плитка Steinrus, экотропа, 50 мм) S=29,8 м2</v>
      </c>
      <c r="IT242" s="23"/>
    </row>
    <row r="243" spans="1:254" customFormat="1" ht="24" x14ac:dyDescent="0.2">
      <c r="A243" s="52">
        <v>52</v>
      </c>
      <c r="B243" s="60" t="s">
        <v>665</v>
      </c>
      <c r="C243" s="53" t="s">
        <v>664</v>
      </c>
      <c r="D243" s="54" t="s">
        <v>663</v>
      </c>
      <c r="E243" s="55">
        <v>2.98E-2</v>
      </c>
      <c r="F243" s="242"/>
      <c r="G243" s="59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  <c r="CA243" s="23"/>
      <c r="CB243" s="23"/>
      <c r="CC243" s="23"/>
      <c r="CD243" s="23"/>
      <c r="CE243" s="23"/>
      <c r="CF243" s="23"/>
      <c r="CG243" s="23"/>
      <c r="CH243" s="23"/>
      <c r="CI243" s="23"/>
      <c r="CJ243" s="23"/>
      <c r="CK243" s="23"/>
      <c r="CL243" s="23"/>
      <c r="CM243" s="23"/>
      <c r="CN243" s="23"/>
      <c r="CO243" s="23"/>
      <c r="CP243" s="23"/>
      <c r="CQ243" s="23"/>
      <c r="CR243" s="23"/>
      <c r="CS243" s="23"/>
      <c r="CT243" s="23"/>
      <c r="CU243" s="23"/>
      <c r="CV243" s="23"/>
      <c r="CW243" s="23"/>
      <c r="CX243" s="23"/>
      <c r="CY243" s="23"/>
      <c r="CZ243" s="23"/>
      <c r="DA243" s="23"/>
      <c r="DB243" s="23"/>
      <c r="DC243" s="23"/>
      <c r="DD243" s="23"/>
      <c r="DE243" s="23"/>
      <c r="DF243" s="23"/>
      <c r="DG243" s="23"/>
      <c r="DH243" s="23"/>
      <c r="DI243" s="23"/>
      <c r="DJ243" s="23"/>
      <c r="DK243" s="23"/>
      <c r="DL243" s="23"/>
      <c r="DM243" s="23"/>
      <c r="DN243" s="23"/>
      <c r="DO243" s="23"/>
      <c r="DP243" s="23"/>
      <c r="DQ243" s="23"/>
      <c r="DR243" s="23"/>
      <c r="DS243" s="23"/>
      <c r="DT243" s="23"/>
      <c r="DU243" s="23"/>
      <c r="DV243" s="23"/>
      <c r="DW243" s="23"/>
      <c r="DX243" s="23"/>
      <c r="DY243" s="23"/>
      <c r="DZ243" s="23"/>
      <c r="EA243" s="23"/>
      <c r="EB243" s="23"/>
      <c r="EC243" s="23"/>
      <c r="ED243" s="23"/>
      <c r="EE243" s="23"/>
      <c r="EF243" s="23"/>
      <c r="EG243" s="23"/>
      <c r="EH243" s="23"/>
      <c r="EI243" s="23"/>
      <c r="EJ243" s="23"/>
      <c r="EK243" s="23"/>
      <c r="EL243" s="23"/>
      <c r="EM243" s="23"/>
      <c r="EN243" s="23"/>
      <c r="EO243" s="23"/>
      <c r="EP243" s="23"/>
      <c r="EQ243" s="23"/>
      <c r="ER243" s="23"/>
      <c r="ES243" s="23"/>
      <c r="ET243" s="23"/>
      <c r="EU243" s="23"/>
      <c r="EV243" s="23"/>
      <c r="EW243" s="23"/>
      <c r="EX243" s="23"/>
      <c r="EY243" s="23"/>
      <c r="EZ243" s="23"/>
      <c r="FA243" s="23"/>
      <c r="FB243" s="23"/>
      <c r="FC243" s="23"/>
      <c r="FD243" s="23"/>
      <c r="FE243" s="23"/>
      <c r="FF243" s="23"/>
      <c r="FG243" s="23"/>
      <c r="FH243" s="23"/>
      <c r="FI243" s="23"/>
      <c r="FJ243" s="23"/>
      <c r="FK243" s="23"/>
      <c r="FL243" s="23"/>
      <c r="FM243" s="23"/>
      <c r="FN243" s="23"/>
      <c r="FO243" s="23"/>
      <c r="FP243" s="23"/>
      <c r="FQ243" s="23"/>
      <c r="FR243" s="23"/>
      <c r="FS243" s="23"/>
      <c r="FT243" s="23"/>
      <c r="FU243" s="23"/>
      <c r="FV243" s="23"/>
      <c r="FW243" s="23"/>
      <c r="FX243" s="23"/>
      <c r="FY243" s="23"/>
      <c r="FZ243" s="23"/>
      <c r="GA243" s="23"/>
      <c r="GB243" s="23"/>
      <c r="GC243" s="23"/>
      <c r="GD243" s="23"/>
      <c r="GE243" s="23"/>
      <c r="GF243" s="23"/>
      <c r="GG243" s="23"/>
      <c r="GH243" s="23"/>
      <c r="GI243" s="23"/>
      <c r="GJ243" s="23"/>
      <c r="GK243" s="23"/>
      <c r="GL243" s="23"/>
      <c r="GM243" s="23"/>
      <c r="GN243" s="23"/>
      <c r="GO243" s="23"/>
      <c r="GP243" s="23"/>
      <c r="GQ243" s="23"/>
      <c r="GR243" s="23"/>
      <c r="GS243" s="23"/>
      <c r="GT243" s="23"/>
      <c r="GU243" s="23"/>
      <c r="GV243" s="23"/>
      <c r="GW243" s="23"/>
      <c r="GX243" s="23"/>
      <c r="GY243" s="23"/>
      <c r="GZ243" s="23"/>
      <c r="HA243" s="23"/>
      <c r="HB243" s="23"/>
      <c r="HC243" s="23"/>
      <c r="HD243" s="23"/>
      <c r="HE243" s="23"/>
      <c r="HF243" s="23"/>
      <c r="HG243" s="23"/>
      <c r="HH243" s="23"/>
      <c r="HI243" s="23"/>
      <c r="HJ243" s="23"/>
      <c r="HK243" s="23"/>
      <c r="HL243" s="23"/>
      <c r="HM243" s="23"/>
      <c r="HN243" s="23"/>
      <c r="HO243" s="23"/>
      <c r="HP243" s="23"/>
      <c r="HQ243" s="23"/>
      <c r="HR243" s="23"/>
      <c r="HS243" s="23"/>
      <c r="HT243" s="23"/>
      <c r="HU243" s="23"/>
      <c r="HV243" s="23"/>
      <c r="HW243" s="23"/>
      <c r="HX243" s="23"/>
      <c r="HY243" s="23"/>
      <c r="HZ243" s="23"/>
      <c r="IA243" s="23"/>
      <c r="IB243" s="23"/>
      <c r="IC243" s="23"/>
      <c r="ID243" s="23"/>
      <c r="IE243" s="23"/>
      <c r="IF243" s="23"/>
      <c r="IG243" s="23"/>
      <c r="IH243" s="23"/>
      <c r="II243" s="23"/>
      <c r="IJ243" s="23"/>
      <c r="IK243" s="23"/>
      <c r="IL243" s="23"/>
      <c r="IM243" s="23"/>
      <c r="IN243" s="23"/>
      <c r="IO243" s="23"/>
      <c r="IP243" s="23"/>
      <c r="IQ243" s="23"/>
      <c r="IR243" s="23"/>
      <c r="IS243" s="23"/>
      <c r="IT243" s="23"/>
    </row>
    <row r="244" spans="1:254" customFormat="1" ht="12.75" x14ac:dyDescent="0.2">
      <c r="A244" s="266" t="s">
        <v>662</v>
      </c>
      <c r="B244" s="265" t="s">
        <v>491</v>
      </c>
      <c r="C244" s="264" t="s">
        <v>492</v>
      </c>
      <c r="D244" s="263" t="s">
        <v>436</v>
      </c>
      <c r="E244" s="262">
        <v>3.9999999999999998E-6</v>
      </c>
      <c r="F244" s="261" t="s">
        <v>875</v>
      </c>
      <c r="G244" s="260" t="s">
        <v>1008</v>
      </c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>
        <f>[1]Source!P573</f>
        <v>0</v>
      </c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  <c r="BX244" s="23"/>
      <c r="BY244" s="23"/>
      <c r="BZ244" s="23"/>
      <c r="CA244" s="23"/>
      <c r="CB244" s="23"/>
      <c r="CC244" s="23"/>
      <c r="CD244" s="23"/>
      <c r="CE244" s="23"/>
      <c r="CF244" s="23"/>
      <c r="CG244" s="23"/>
      <c r="CH244" s="23"/>
      <c r="CI244" s="23"/>
      <c r="CJ244" s="23"/>
      <c r="CK244" s="23"/>
      <c r="CL244" s="23"/>
      <c r="CM244" s="23"/>
      <c r="CN244" s="23"/>
      <c r="CO244" s="23"/>
      <c r="CP244" s="23"/>
      <c r="CQ244" s="23"/>
      <c r="CR244" s="23"/>
      <c r="CS244" s="23"/>
      <c r="CT244" s="23"/>
      <c r="CU244" s="23"/>
      <c r="CV244" s="23"/>
      <c r="CW244" s="23"/>
      <c r="CX244" s="23"/>
      <c r="CY244" s="23"/>
      <c r="CZ244" s="23"/>
      <c r="DA244" s="23"/>
      <c r="DB244" s="23"/>
      <c r="DC244" s="23"/>
      <c r="DD244" s="23"/>
      <c r="DE244" s="23"/>
      <c r="DF244" s="23"/>
      <c r="DG244" s="23"/>
      <c r="DH244" s="23">
        <f>IF(E243&gt;0,ROUND([1]Source!P573/E243,2),0)</f>
        <v>0</v>
      </c>
      <c r="DI244" s="23"/>
      <c r="DJ244" s="23"/>
      <c r="DK244" s="252" t="str">
        <f>F244</f>
        <v>Материал</v>
      </c>
      <c r="DL244" s="23">
        <f>[1]Source!P573</f>
        <v>0</v>
      </c>
      <c r="DM244" s="23"/>
      <c r="DN244" s="23"/>
      <c r="DO244" s="23"/>
      <c r="DP244" s="23"/>
      <c r="DQ244" s="23"/>
      <c r="DR244" s="23"/>
      <c r="DS244" s="23"/>
      <c r="DT244" s="23"/>
      <c r="DU244" s="23"/>
      <c r="DV244" s="23"/>
      <c r="DW244" s="23"/>
      <c r="DX244" s="23"/>
      <c r="DY244" s="23"/>
      <c r="DZ244" s="23"/>
      <c r="EA244" s="23"/>
      <c r="EB244" s="23"/>
      <c r="EC244" s="23"/>
      <c r="ED244" s="23"/>
      <c r="EE244" s="23"/>
      <c r="EF244" s="23"/>
      <c r="EG244" s="23"/>
      <c r="EH244" s="23"/>
      <c r="EI244" s="23"/>
      <c r="EJ244" s="23"/>
      <c r="EK244" s="23"/>
      <c r="EL244" s="23"/>
      <c r="EM244" s="23"/>
      <c r="EN244" s="23"/>
      <c r="EO244" s="23"/>
      <c r="EP244" s="23"/>
      <c r="EQ244" s="23"/>
      <c r="ER244" s="23"/>
      <c r="ES244" s="23"/>
      <c r="ET244" s="23"/>
      <c r="EU244" s="23"/>
      <c r="EV244" s="23"/>
      <c r="EW244" s="23"/>
      <c r="EX244" s="23"/>
      <c r="EY244" s="23"/>
      <c r="EZ244" s="23"/>
      <c r="FA244" s="23"/>
      <c r="FB244" s="23"/>
      <c r="FC244" s="23"/>
      <c r="FD244" s="23"/>
      <c r="FE244" s="23"/>
      <c r="FF244" s="23"/>
      <c r="FG244" s="23"/>
      <c r="FH244" s="23"/>
      <c r="FI244" s="23"/>
      <c r="FJ244" s="23"/>
      <c r="FK244" s="23"/>
      <c r="FL244" s="23"/>
      <c r="FM244" s="23"/>
      <c r="FN244" s="23"/>
      <c r="FO244" s="23"/>
      <c r="FP244" s="23"/>
      <c r="FQ244" s="23"/>
      <c r="FR244" s="23"/>
      <c r="FS244" s="23"/>
      <c r="FT244" s="23"/>
      <c r="FU244" s="23"/>
      <c r="FV244" s="23"/>
      <c r="FW244" s="23"/>
      <c r="FX244" s="23"/>
      <c r="FY244" s="23"/>
      <c r="FZ244" s="23"/>
      <c r="GA244" s="23"/>
      <c r="GB244" s="23"/>
      <c r="GC244" s="23"/>
      <c r="GD244" s="23"/>
      <c r="GE244" s="23"/>
      <c r="GF244" s="23"/>
      <c r="GG244" s="23"/>
      <c r="GH244" s="23"/>
      <c r="GI244" s="23"/>
      <c r="GJ244" s="23"/>
      <c r="GK244" s="23"/>
      <c r="GL244" s="23"/>
      <c r="GM244" s="23"/>
      <c r="GN244" s="23"/>
      <c r="GO244" s="23"/>
      <c r="GP244" s="23"/>
      <c r="GQ244" s="23"/>
      <c r="GR244" s="23"/>
      <c r="GS244" s="23"/>
      <c r="GT244" s="23"/>
      <c r="GU244" s="23"/>
      <c r="GV244" s="23"/>
      <c r="GW244" s="23"/>
      <c r="GX244" s="23"/>
      <c r="GY244" s="23"/>
      <c r="GZ244" s="23"/>
      <c r="HA244" s="23"/>
      <c r="HB244" s="23"/>
      <c r="HC244" s="23"/>
      <c r="HD244" s="23"/>
      <c r="HE244" s="23"/>
      <c r="HF244" s="23"/>
      <c r="HG244" s="23"/>
      <c r="HH244" s="23"/>
      <c r="HI244" s="23"/>
      <c r="HJ244" s="23"/>
      <c r="HK244" s="23"/>
      <c r="HL244" s="23"/>
      <c r="HM244" s="23"/>
      <c r="HN244" s="23"/>
      <c r="HO244" s="23"/>
      <c r="HP244" s="23"/>
      <c r="HQ244" s="23"/>
      <c r="HR244" s="23"/>
      <c r="HS244" s="23"/>
      <c r="HT244" s="23"/>
      <c r="HU244" s="23"/>
      <c r="HV244" s="23"/>
      <c r="HW244" s="23"/>
      <c r="HX244" s="23"/>
      <c r="HY244" s="23"/>
      <c r="HZ244" s="23"/>
      <c r="IA244" s="23"/>
      <c r="IB244" s="23"/>
      <c r="IC244" s="23"/>
      <c r="ID244" s="23"/>
      <c r="IE244" s="23"/>
      <c r="IF244" s="23"/>
      <c r="IG244" s="23"/>
      <c r="IH244" s="23"/>
      <c r="II244" s="23"/>
      <c r="IJ244" s="23"/>
      <c r="IK244" s="23"/>
      <c r="IL244" s="23"/>
      <c r="IM244" s="23"/>
      <c r="IN244" s="23"/>
      <c r="IO244" s="23"/>
      <c r="IP244" s="23"/>
      <c r="IQ244" s="23"/>
      <c r="IR244" s="23"/>
      <c r="IS244" s="23"/>
      <c r="IT244" s="23"/>
    </row>
    <row r="245" spans="1:254" customFormat="1" ht="12.75" x14ac:dyDescent="0.2">
      <c r="A245" s="259" t="s">
        <v>661</v>
      </c>
      <c r="B245" s="258" t="s">
        <v>660</v>
      </c>
      <c r="C245" s="257" t="s">
        <v>659</v>
      </c>
      <c r="D245" s="256" t="s">
        <v>477</v>
      </c>
      <c r="E245" s="255">
        <v>3.129</v>
      </c>
      <c r="F245" s="254" t="s">
        <v>875</v>
      </c>
      <c r="G245" s="253" t="s">
        <v>1008</v>
      </c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>
        <f>[1]Source!P575</f>
        <v>1368</v>
      </c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  <c r="BX245" s="23"/>
      <c r="BY245" s="23"/>
      <c r="BZ245" s="23"/>
      <c r="CA245" s="23"/>
      <c r="CB245" s="23"/>
      <c r="CC245" s="23"/>
      <c r="CD245" s="23"/>
      <c r="CE245" s="23"/>
      <c r="CF245" s="23"/>
      <c r="CG245" s="23"/>
      <c r="CH245" s="23"/>
      <c r="CI245" s="23"/>
      <c r="CJ245" s="23"/>
      <c r="CK245" s="23"/>
      <c r="CL245" s="23"/>
      <c r="CM245" s="23"/>
      <c r="CN245" s="23"/>
      <c r="CO245" s="23"/>
      <c r="CP245" s="23"/>
      <c r="CQ245" s="23"/>
      <c r="CR245" s="23"/>
      <c r="CS245" s="23"/>
      <c r="CT245" s="23"/>
      <c r="CU245" s="23"/>
      <c r="CV245" s="23"/>
      <c r="CW245" s="23"/>
      <c r="CX245" s="23"/>
      <c r="CY245" s="23"/>
      <c r="CZ245" s="23"/>
      <c r="DA245" s="23"/>
      <c r="DB245" s="23"/>
      <c r="DC245" s="23"/>
      <c r="DD245" s="23"/>
      <c r="DE245" s="23"/>
      <c r="DF245" s="23"/>
      <c r="DG245" s="23"/>
      <c r="DH245" s="23">
        <f>IF(E243&gt;0,ROUND([1]Source!P575/E243,2),0)</f>
        <v>45906.04</v>
      </c>
      <c r="DI245" s="23"/>
      <c r="DJ245" s="23"/>
      <c r="DK245" s="252" t="str">
        <f>F245</f>
        <v>Материал</v>
      </c>
      <c r="DL245" s="23">
        <f>[1]Source!P575</f>
        <v>1368</v>
      </c>
      <c r="DM245" s="23"/>
      <c r="DN245" s="23"/>
      <c r="DO245" s="23"/>
      <c r="DP245" s="23"/>
      <c r="DQ245" s="23"/>
      <c r="DR245" s="23"/>
      <c r="DS245" s="23"/>
      <c r="DT245" s="23"/>
      <c r="DU245" s="23"/>
      <c r="DV245" s="23"/>
      <c r="DW245" s="23"/>
      <c r="DX245" s="23"/>
      <c r="DY245" s="23"/>
      <c r="DZ245" s="23"/>
      <c r="EA245" s="23"/>
      <c r="EB245" s="23"/>
      <c r="EC245" s="23"/>
      <c r="ED245" s="23"/>
      <c r="EE245" s="23"/>
      <c r="EF245" s="23"/>
      <c r="EG245" s="23"/>
      <c r="EH245" s="23"/>
      <c r="EI245" s="23"/>
      <c r="EJ245" s="23"/>
      <c r="EK245" s="23"/>
      <c r="EL245" s="23"/>
      <c r="EM245" s="23"/>
      <c r="EN245" s="23"/>
      <c r="EO245" s="23"/>
      <c r="EP245" s="23"/>
      <c r="EQ245" s="23"/>
      <c r="ER245" s="23"/>
      <c r="ES245" s="23"/>
      <c r="ET245" s="23"/>
      <c r="EU245" s="23"/>
      <c r="EV245" s="23"/>
      <c r="EW245" s="23"/>
      <c r="EX245" s="23"/>
      <c r="EY245" s="23"/>
      <c r="EZ245" s="23"/>
      <c r="FA245" s="23"/>
      <c r="FB245" s="23"/>
      <c r="FC245" s="23"/>
      <c r="FD245" s="23"/>
      <c r="FE245" s="23"/>
      <c r="FF245" s="23"/>
      <c r="FG245" s="23"/>
      <c r="FH245" s="23"/>
      <c r="FI245" s="23"/>
      <c r="FJ245" s="23"/>
      <c r="FK245" s="23"/>
      <c r="FL245" s="23"/>
      <c r="FM245" s="23"/>
      <c r="FN245" s="23"/>
      <c r="FO245" s="23"/>
      <c r="FP245" s="23"/>
      <c r="FQ245" s="23"/>
      <c r="FR245" s="23"/>
      <c r="FS245" s="23"/>
      <c r="FT245" s="23"/>
      <c r="FU245" s="23"/>
      <c r="FV245" s="23"/>
      <c r="FW245" s="23"/>
      <c r="FX245" s="23"/>
      <c r="FY245" s="23"/>
      <c r="FZ245" s="23"/>
      <c r="GA245" s="23"/>
      <c r="GB245" s="23"/>
      <c r="GC245" s="23"/>
      <c r="GD245" s="23"/>
      <c r="GE245" s="23"/>
      <c r="GF245" s="23"/>
      <c r="GG245" s="23"/>
      <c r="GH245" s="23"/>
      <c r="GI245" s="23"/>
      <c r="GJ245" s="23"/>
      <c r="GK245" s="23"/>
      <c r="GL245" s="23"/>
      <c r="GM245" s="23"/>
      <c r="GN245" s="23"/>
      <c r="GO245" s="23"/>
      <c r="GP245" s="23"/>
      <c r="GQ245" s="23"/>
      <c r="GR245" s="23"/>
      <c r="GS245" s="23"/>
      <c r="GT245" s="23"/>
      <c r="GU245" s="23"/>
      <c r="GV245" s="23"/>
      <c r="GW245" s="23"/>
      <c r="GX245" s="23"/>
      <c r="GY245" s="23"/>
      <c r="GZ245" s="23"/>
      <c r="HA245" s="23"/>
      <c r="HB245" s="23"/>
      <c r="HC245" s="23"/>
      <c r="HD245" s="23"/>
      <c r="HE245" s="23"/>
      <c r="HF245" s="23"/>
      <c r="HG245" s="23"/>
      <c r="HH245" s="23"/>
      <c r="HI245" s="23"/>
      <c r="HJ245" s="23"/>
      <c r="HK245" s="23"/>
      <c r="HL245" s="23"/>
      <c r="HM245" s="23"/>
      <c r="HN245" s="23"/>
      <c r="HO245" s="23"/>
      <c r="HP245" s="23"/>
      <c r="HQ245" s="23"/>
      <c r="HR245" s="23"/>
      <c r="HS245" s="23"/>
      <c r="HT245" s="23"/>
      <c r="HU245" s="23"/>
      <c r="HV245" s="23"/>
      <c r="HW245" s="23"/>
      <c r="HX245" s="23"/>
      <c r="HY245" s="23"/>
      <c r="HZ245" s="23"/>
      <c r="IA245" s="23"/>
      <c r="IB245" s="23"/>
      <c r="IC245" s="23"/>
      <c r="ID245" s="23"/>
      <c r="IE245" s="23"/>
      <c r="IF245" s="23"/>
      <c r="IG245" s="23"/>
      <c r="IH245" s="23"/>
      <c r="II245" s="23"/>
      <c r="IJ245" s="23"/>
      <c r="IK245" s="23"/>
      <c r="IL245" s="23"/>
      <c r="IM245" s="23"/>
      <c r="IN245" s="23"/>
      <c r="IO245" s="23"/>
      <c r="IP245" s="23"/>
      <c r="IQ245" s="23"/>
      <c r="IR245" s="23"/>
      <c r="IS245" s="23"/>
      <c r="IT245" s="23"/>
    </row>
    <row r="246" spans="1:254" customFormat="1" ht="33.75" x14ac:dyDescent="0.2">
      <c r="A246" s="101">
        <v>53</v>
      </c>
      <c r="B246" s="109" t="s">
        <v>465</v>
      </c>
      <c r="C246" s="102" t="s">
        <v>658</v>
      </c>
      <c r="D246" s="103" t="s">
        <v>466</v>
      </c>
      <c r="E246" s="104">
        <v>0.29799999999999999</v>
      </c>
      <c r="F246" s="243"/>
      <c r="G246" s="108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  <c r="BX246" s="23"/>
      <c r="BY246" s="23"/>
      <c r="BZ246" s="23"/>
      <c r="CA246" s="23"/>
      <c r="CB246" s="23"/>
      <c r="CC246" s="23"/>
      <c r="CD246" s="23"/>
      <c r="CE246" s="23"/>
      <c r="CF246" s="23"/>
      <c r="CG246" s="23"/>
      <c r="CH246" s="23"/>
      <c r="CI246" s="23"/>
      <c r="CJ246" s="23"/>
      <c r="CK246" s="23"/>
      <c r="CL246" s="23"/>
      <c r="CM246" s="23"/>
      <c r="CN246" s="23"/>
      <c r="CO246" s="23"/>
      <c r="CP246" s="23"/>
      <c r="CQ246" s="23"/>
      <c r="CR246" s="23"/>
      <c r="CS246" s="23"/>
      <c r="CT246" s="23"/>
      <c r="CU246" s="23"/>
      <c r="CV246" s="23"/>
      <c r="CW246" s="23"/>
      <c r="CX246" s="23"/>
      <c r="CY246" s="23"/>
      <c r="CZ246" s="23"/>
      <c r="DA246" s="23"/>
      <c r="DB246" s="23"/>
      <c r="DC246" s="23"/>
      <c r="DD246" s="23"/>
      <c r="DE246" s="23"/>
      <c r="DF246" s="23"/>
      <c r="DG246" s="23"/>
      <c r="DH246" s="23"/>
      <c r="DI246" s="23"/>
      <c r="DJ246" s="23"/>
      <c r="DK246" s="23"/>
      <c r="DL246" s="23"/>
      <c r="DM246" s="23"/>
      <c r="DN246" s="23"/>
      <c r="DO246" s="23"/>
      <c r="DP246" s="23"/>
      <c r="DQ246" s="23"/>
      <c r="DR246" s="23"/>
      <c r="DS246" s="23"/>
      <c r="DT246" s="23"/>
      <c r="DU246" s="23"/>
      <c r="DV246" s="23"/>
      <c r="DW246" s="23"/>
      <c r="DX246" s="23"/>
      <c r="DY246" s="23"/>
      <c r="DZ246" s="23"/>
      <c r="EA246" s="23"/>
      <c r="EB246" s="23"/>
      <c r="EC246" s="23"/>
      <c r="ED246" s="23"/>
      <c r="EE246" s="23"/>
      <c r="EF246" s="23"/>
      <c r="EG246" s="23"/>
      <c r="EH246" s="23"/>
      <c r="EI246" s="23"/>
      <c r="EJ246" s="23"/>
      <c r="EK246" s="23"/>
      <c r="EL246" s="23"/>
      <c r="EM246" s="23"/>
      <c r="EN246" s="23"/>
      <c r="EO246" s="23"/>
      <c r="EP246" s="23"/>
      <c r="EQ246" s="23"/>
      <c r="ER246" s="23"/>
      <c r="ES246" s="23"/>
      <c r="ET246" s="23"/>
      <c r="EU246" s="23"/>
      <c r="EV246" s="23"/>
      <c r="EW246" s="23"/>
      <c r="EX246" s="23"/>
      <c r="EY246" s="23"/>
      <c r="EZ246" s="23"/>
      <c r="FA246" s="23"/>
      <c r="FB246" s="23"/>
      <c r="FC246" s="23"/>
      <c r="FD246" s="23"/>
      <c r="FE246" s="23"/>
      <c r="FF246" s="23"/>
      <c r="FG246" s="23"/>
      <c r="FH246" s="23"/>
      <c r="FI246" s="23"/>
      <c r="FJ246" s="23"/>
      <c r="FK246" s="23"/>
      <c r="FL246" s="23"/>
      <c r="FM246" s="23"/>
      <c r="FN246" s="23"/>
      <c r="FO246" s="23"/>
      <c r="FP246" s="23"/>
      <c r="FQ246" s="23"/>
      <c r="FR246" s="23"/>
      <c r="FS246" s="23"/>
      <c r="FT246" s="23"/>
      <c r="FU246" s="23"/>
      <c r="FV246" s="23"/>
      <c r="FW246" s="23"/>
      <c r="FX246" s="23"/>
      <c r="FY246" s="23"/>
      <c r="FZ246" s="23"/>
      <c r="GA246" s="23"/>
      <c r="GB246" s="23"/>
      <c r="GC246" s="23"/>
      <c r="GD246" s="23"/>
      <c r="GE246" s="23"/>
      <c r="GF246" s="23"/>
      <c r="GG246" s="23"/>
      <c r="GH246" s="23"/>
      <c r="GI246" s="23"/>
      <c r="GJ246" s="23"/>
      <c r="GK246" s="23"/>
      <c r="GL246" s="23"/>
      <c r="GM246" s="23"/>
      <c r="GN246" s="23"/>
      <c r="GO246" s="23"/>
      <c r="GP246" s="23"/>
      <c r="GQ246" s="23"/>
      <c r="GR246" s="23"/>
      <c r="GS246" s="23"/>
      <c r="GT246" s="23"/>
      <c r="GU246" s="23"/>
      <c r="GV246" s="23"/>
      <c r="GW246" s="23"/>
      <c r="GX246" s="23"/>
      <c r="GY246" s="23"/>
      <c r="GZ246" s="23"/>
      <c r="HA246" s="23"/>
      <c r="HB246" s="23"/>
      <c r="HC246" s="23"/>
      <c r="HD246" s="23"/>
      <c r="HE246" s="23"/>
      <c r="HF246" s="23"/>
      <c r="HG246" s="23"/>
      <c r="HH246" s="23"/>
      <c r="HI246" s="23"/>
      <c r="HJ246" s="23"/>
      <c r="HK246" s="23"/>
      <c r="HL246" s="23"/>
      <c r="HM246" s="23"/>
      <c r="HN246" s="23"/>
      <c r="HO246" s="23"/>
      <c r="HP246" s="23"/>
      <c r="HQ246" s="23"/>
      <c r="HR246" s="23"/>
      <c r="HS246" s="23"/>
      <c r="HT246" s="23"/>
      <c r="HU246" s="23"/>
      <c r="HV246" s="23"/>
      <c r="HW246" s="23"/>
      <c r="HX246" s="23"/>
      <c r="HY246" s="23"/>
      <c r="HZ246" s="23"/>
      <c r="IA246" s="23"/>
      <c r="IB246" s="23"/>
      <c r="IC246" s="23"/>
      <c r="ID246" s="23"/>
      <c r="IE246" s="23"/>
      <c r="IF246" s="23"/>
      <c r="IG246" s="23"/>
      <c r="IH246" s="23"/>
      <c r="II246" s="23"/>
      <c r="IJ246" s="23"/>
      <c r="IK246" s="23"/>
      <c r="IL246" s="23"/>
      <c r="IM246" s="23"/>
      <c r="IN246" s="23"/>
      <c r="IO246" s="23"/>
      <c r="IP246" s="23"/>
      <c r="IQ246" s="23"/>
      <c r="IR246" s="23"/>
      <c r="IS246" s="23"/>
      <c r="IT246" s="23"/>
    </row>
    <row r="247" spans="1:254" customFormat="1" ht="24" x14ac:dyDescent="0.2">
      <c r="A247" s="266" t="s">
        <v>657</v>
      </c>
      <c r="B247" s="265" t="s">
        <v>522</v>
      </c>
      <c r="C247" s="264" t="s">
        <v>654</v>
      </c>
      <c r="D247" s="263" t="s">
        <v>194</v>
      </c>
      <c r="E247" s="262">
        <v>5.1852</v>
      </c>
      <c r="F247" s="261" t="s">
        <v>875</v>
      </c>
      <c r="G247" s="260" t="s">
        <v>876</v>
      </c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>
        <f>[1]Source!P579</f>
        <v>9652</v>
      </c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  <c r="BX247" s="23"/>
      <c r="BY247" s="23"/>
      <c r="BZ247" s="23"/>
      <c r="CA247" s="23"/>
      <c r="CB247" s="23"/>
      <c r="CC247" s="23"/>
      <c r="CD247" s="23"/>
      <c r="CE247" s="23"/>
      <c r="CF247" s="23"/>
      <c r="CG247" s="23"/>
      <c r="CH247" s="23"/>
      <c r="CI247" s="23"/>
      <c r="CJ247" s="23"/>
      <c r="CK247" s="23"/>
      <c r="CL247" s="23"/>
      <c r="CM247" s="23"/>
      <c r="CN247" s="23"/>
      <c r="CO247" s="23"/>
      <c r="CP247" s="23"/>
      <c r="CQ247" s="23"/>
      <c r="CR247" s="23"/>
      <c r="CS247" s="23"/>
      <c r="CT247" s="23"/>
      <c r="CU247" s="23"/>
      <c r="CV247" s="23"/>
      <c r="CW247" s="23"/>
      <c r="CX247" s="23"/>
      <c r="CY247" s="23"/>
      <c r="CZ247" s="23"/>
      <c r="DA247" s="23"/>
      <c r="DB247" s="23"/>
      <c r="DC247" s="23"/>
      <c r="DD247" s="23"/>
      <c r="DE247" s="23"/>
      <c r="DF247" s="23"/>
      <c r="DG247" s="23"/>
      <c r="DH247" s="23">
        <f>IF(E246&gt;0,ROUND([1]Source!P579/E246,2),0)</f>
        <v>32389.26</v>
      </c>
      <c r="DI247" s="23"/>
      <c r="DJ247" s="23"/>
      <c r="DK247" s="252" t="str">
        <f>F247</f>
        <v>Материал</v>
      </c>
      <c r="DL247" s="23">
        <f>[1]Source!P579</f>
        <v>9652</v>
      </c>
      <c r="DM247" s="23"/>
      <c r="DN247" s="23"/>
      <c r="DO247" s="23"/>
      <c r="DP247" s="23"/>
      <c r="DQ247" s="23"/>
      <c r="DR247" s="23"/>
      <c r="DS247" s="23"/>
      <c r="DT247" s="23"/>
      <c r="DU247" s="23"/>
      <c r="DV247" s="23"/>
      <c r="DW247" s="23"/>
      <c r="DX247" s="23"/>
      <c r="DY247" s="23"/>
      <c r="DZ247" s="23"/>
      <c r="EA247" s="23"/>
      <c r="EB247" s="23"/>
      <c r="EC247" s="23"/>
      <c r="ED247" s="23"/>
      <c r="EE247" s="23"/>
      <c r="EF247" s="23"/>
      <c r="EG247" s="23"/>
      <c r="EH247" s="23"/>
      <c r="EI247" s="23"/>
      <c r="EJ247" s="23"/>
      <c r="EK247" s="23"/>
      <c r="EL247" s="23"/>
      <c r="EM247" s="23"/>
      <c r="EN247" s="23"/>
      <c r="EO247" s="23"/>
      <c r="EP247" s="23"/>
      <c r="EQ247" s="23"/>
      <c r="ER247" s="23"/>
      <c r="ES247" s="23"/>
      <c r="ET247" s="23"/>
      <c r="EU247" s="23"/>
      <c r="EV247" s="23"/>
      <c r="EW247" s="23"/>
      <c r="EX247" s="23"/>
      <c r="EY247" s="23"/>
      <c r="EZ247" s="23"/>
      <c r="FA247" s="23"/>
      <c r="FB247" s="23"/>
      <c r="FC247" s="23"/>
      <c r="FD247" s="23"/>
      <c r="FE247" s="23"/>
      <c r="FF247" s="23"/>
      <c r="FG247" s="23"/>
      <c r="FH247" s="23"/>
      <c r="FI247" s="23"/>
      <c r="FJ247" s="23"/>
      <c r="FK247" s="23"/>
      <c r="FL247" s="23"/>
      <c r="FM247" s="23"/>
      <c r="FN247" s="23"/>
      <c r="FO247" s="23"/>
      <c r="FP247" s="23"/>
      <c r="FQ247" s="23"/>
      <c r="FR247" s="23"/>
      <c r="FS247" s="23"/>
      <c r="FT247" s="23"/>
      <c r="FU247" s="23"/>
      <c r="FV247" s="23"/>
      <c r="FW247" s="23"/>
      <c r="FX247" s="23"/>
      <c r="FY247" s="23"/>
      <c r="FZ247" s="23"/>
      <c r="GA247" s="23"/>
      <c r="GB247" s="23"/>
      <c r="GC247" s="23"/>
      <c r="GD247" s="23"/>
      <c r="GE247" s="23"/>
      <c r="GF247" s="23"/>
      <c r="GG247" s="23"/>
      <c r="GH247" s="23"/>
      <c r="GI247" s="23"/>
      <c r="GJ247" s="23"/>
      <c r="GK247" s="23"/>
      <c r="GL247" s="23"/>
      <c r="GM247" s="23"/>
      <c r="GN247" s="23"/>
      <c r="GO247" s="23"/>
      <c r="GP247" s="23"/>
      <c r="GQ247" s="23"/>
      <c r="GR247" s="23"/>
      <c r="GS247" s="23"/>
      <c r="GT247" s="23"/>
      <c r="GU247" s="23"/>
      <c r="GV247" s="23"/>
      <c r="GW247" s="23"/>
      <c r="GX247" s="23"/>
      <c r="GY247" s="23"/>
      <c r="GZ247" s="23"/>
      <c r="HA247" s="23"/>
      <c r="HB247" s="23"/>
      <c r="HC247" s="23"/>
      <c r="HD247" s="23"/>
      <c r="HE247" s="23"/>
      <c r="HF247" s="23"/>
      <c r="HG247" s="23"/>
      <c r="HH247" s="23"/>
      <c r="HI247" s="23"/>
      <c r="HJ247" s="23"/>
      <c r="HK247" s="23"/>
      <c r="HL247" s="23"/>
      <c r="HM247" s="23"/>
      <c r="HN247" s="23"/>
      <c r="HO247" s="23"/>
      <c r="HP247" s="23"/>
      <c r="HQ247" s="23"/>
      <c r="HR247" s="23"/>
      <c r="HS247" s="23"/>
      <c r="HT247" s="23"/>
      <c r="HU247" s="23"/>
      <c r="HV247" s="23"/>
      <c r="HW247" s="23"/>
      <c r="HX247" s="23"/>
      <c r="HY247" s="23"/>
      <c r="HZ247" s="23"/>
      <c r="IA247" s="23"/>
      <c r="IB247" s="23"/>
      <c r="IC247" s="23"/>
      <c r="ID247" s="23"/>
      <c r="IE247" s="23"/>
      <c r="IF247" s="23"/>
      <c r="IG247" s="23"/>
      <c r="IH247" s="23"/>
      <c r="II247" s="23"/>
      <c r="IJ247" s="23"/>
      <c r="IK247" s="23"/>
      <c r="IL247" s="23"/>
      <c r="IM247" s="23"/>
      <c r="IN247" s="23"/>
      <c r="IO247" s="23"/>
      <c r="IP247" s="23"/>
      <c r="IQ247" s="23"/>
      <c r="IR247" s="23"/>
      <c r="IS247" s="23"/>
      <c r="IT247" s="23"/>
    </row>
    <row r="248" spans="1:254" customFormat="1" ht="12.75" x14ac:dyDescent="0.2">
      <c r="A248" s="259" t="s">
        <v>656</v>
      </c>
      <c r="B248" s="258" t="s">
        <v>434</v>
      </c>
      <c r="C248" s="257" t="s">
        <v>435</v>
      </c>
      <c r="D248" s="256" t="s">
        <v>194</v>
      </c>
      <c r="E248" s="255">
        <v>0.59599999999999997</v>
      </c>
      <c r="F248" s="254" t="s">
        <v>875</v>
      </c>
      <c r="G248" s="253" t="s">
        <v>1008</v>
      </c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>
        <f>[1]Source!P581</f>
        <v>12</v>
      </c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  <c r="BX248" s="23"/>
      <c r="BY248" s="23"/>
      <c r="BZ248" s="23"/>
      <c r="CA248" s="23"/>
      <c r="CB248" s="23"/>
      <c r="CC248" s="23"/>
      <c r="CD248" s="23"/>
      <c r="CE248" s="23"/>
      <c r="CF248" s="23"/>
      <c r="CG248" s="23"/>
      <c r="CH248" s="23"/>
      <c r="CI248" s="23"/>
      <c r="CJ248" s="23"/>
      <c r="CK248" s="23"/>
      <c r="CL248" s="23"/>
      <c r="CM248" s="23"/>
      <c r="CN248" s="23"/>
      <c r="CO248" s="23"/>
      <c r="CP248" s="23"/>
      <c r="CQ248" s="23"/>
      <c r="CR248" s="23"/>
      <c r="CS248" s="23"/>
      <c r="CT248" s="23"/>
      <c r="CU248" s="23"/>
      <c r="CV248" s="23"/>
      <c r="CW248" s="23"/>
      <c r="CX248" s="23"/>
      <c r="CY248" s="23"/>
      <c r="CZ248" s="23"/>
      <c r="DA248" s="23"/>
      <c r="DB248" s="23"/>
      <c r="DC248" s="23"/>
      <c r="DD248" s="23"/>
      <c r="DE248" s="23"/>
      <c r="DF248" s="23"/>
      <c r="DG248" s="23"/>
      <c r="DH248" s="23">
        <f>IF(E246&gt;0,ROUND([1]Source!P581/E246,2),0)</f>
        <v>40.270000000000003</v>
      </c>
      <c r="DI248" s="23"/>
      <c r="DJ248" s="23"/>
      <c r="DK248" s="252" t="str">
        <f>F248</f>
        <v>Материал</v>
      </c>
      <c r="DL248" s="23">
        <f>[1]Source!P581</f>
        <v>12</v>
      </c>
      <c r="DM248" s="23"/>
      <c r="DN248" s="23"/>
      <c r="DO248" s="23"/>
      <c r="DP248" s="23"/>
      <c r="DQ248" s="23"/>
      <c r="DR248" s="23"/>
      <c r="DS248" s="23"/>
      <c r="DT248" s="23"/>
      <c r="DU248" s="23"/>
      <c r="DV248" s="23"/>
      <c r="DW248" s="23"/>
      <c r="DX248" s="23"/>
      <c r="DY248" s="23"/>
      <c r="DZ248" s="23"/>
      <c r="EA248" s="23"/>
      <c r="EB248" s="23"/>
      <c r="EC248" s="23"/>
      <c r="ED248" s="23"/>
      <c r="EE248" s="23"/>
      <c r="EF248" s="23"/>
      <c r="EG248" s="23"/>
      <c r="EH248" s="23"/>
      <c r="EI248" s="23"/>
      <c r="EJ248" s="23"/>
      <c r="EK248" s="23"/>
      <c r="EL248" s="23"/>
      <c r="EM248" s="23"/>
      <c r="EN248" s="23"/>
      <c r="EO248" s="23"/>
      <c r="EP248" s="23"/>
      <c r="EQ248" s="23"/>
      <c r="ER248" s="23"/>
      <c r="ES248" s="23"/>
      <c r="ET248" s="23"/>
      <c r="EU248" s="23"/>
      <c r="EV248" s="23"/>
      <c r="EW248" s="23"/>
      <c r="EX248" s="23"/>
      <c r="EY248" s="23"/>
      <c r="EZ248" s="23"/>
      <c r="FA248" s="23"/>
      <c r="FB248" s="23"/>
      <c r="FC248" s="23"/>
      <c r="FD248" s="23"/>
      <c r="FE248" s="23"/>
      <c r="FF248" s="23"/>
      <c r="FG248" s="23"/>
      <c r="FH248" s="23"/>
      <c r="FI248" s="23"/>
      <c r="FJ248" s="23"/>
      <c r="FK248" s="23"/>
      <c r="FL248" s="23"/>
      <c r="FM248" s="23"/>
      <c r="FN248" s="23"/>
      <c r="FO248" s="23"/>
      <c r="FP248" s="23"/>
      <c r="FQ248" s="23"/>
      <c r="FR248" s="23"/>
      <c r="FS248" s="23"/>
      <c r="FT248" s="23"/>
      <c r="FU248" s="23"/>
      <c r="FV248" s="23"/>
      <c r="FW248" s="23"/>
      <c r="FX248" s="23"/>
      <c r="FY248" s="23"/>
      <c r="FZ248" s="23"/>
      <c r="GA248" s="23"/>
      <c r="GB248" s="23"/>
      <c r="GC248" s="23"/>
      <c r="GD248" s="23"/>
      <c r="GE248" s="23"/>
      <c r="GF248" s="23"/>
      <c r="GG248" s="23"/>
      <c r="GH248" s="23"/>
      <c r="GI248" s="23"/>
      <c r="GJ248" s="23"/>
      <c r="GK248" s="23"/>
      <c r="GL248" s="23"/>
      <c r="GM248" s="23"/>
      <c r="GN248" s="23"/>
      <c r="GO248" s="23"/>
      <c r="GP248" s="23"/>
      <c r="GQ248" s="23"/>
      <c r="GR248" s="23"/>
      <c r="GS248" s="23"/>
      <c r="GT248" s="23"/>
      <c r="GU248" s="23"/>
      <c r="GV248" s="23"/>
      <c r="GW248" s="23"/>
      <c r="GX248" s="23"/>
      <c r="GY248" s="23"/>
      <c r="GZ248" s="23"/>
      <c r="HA248" s="23"/>
      <c r="HB248" s="23"/>
      <c r="HC248" s="23"/>
      <c r="HD248" s="23"/>
      <c r="HE248" s="23"/>
      <c r="HF248" s="23"/>
      <c r="HG248" s="23"/>
      <c r="HH248" s="23"/>
      <c r="HI248" s="23"/>
      <c r="HJ248" s="23"/>
      <c r="HK248" s="23"/>
      <c r="HL248" s="23"/>
      <c r="HM248" s="23"/>
      <c r="HN248" s="23"/>
      <c r="HO248" s="23"/>
      <c r="HP248" s="23"/>
      <c r="HQ248" s="23"/>
      <c r="HR248" s="23"/>
      <c r="HS248" s="23"/>
      <c r="HT248" s="23"/>
      <c r="HU248" s="23"/>
      <c r="HV248" s="23"/>
      <c r="HW248" s="23"/>
      <c r="HX248" s="23"/>
      <c r="HY248" s="23"/>
      <c r="HZ248" s="23"/>
      <c r="IA248" s="23"/>
      <c r="IB248" s="23"/>
      <c r="IC248" s="23"/>
      <c r="ID248" s="23"/>
      <c r="IE248" s="23"/>
      <c r="IF248" s="23"/>
      <c r="IG248" s="23"/>
      <c r="IH248" s="23"/>
      <c r="II248" s="23"/>
      <c r="IJ248" s="23"/>
      <c r="IK248" s="23"/>
      <c r="IL248" s="23"/>
      <c r="IM248" s="23"/>
      <c r="IN248" s="23"/>
      <c r="IO248" s="23"/>
      <c r="IP248" s="23"/>
      <c r="IQ248" s="23"/>
      <c r="IR248" s="23"/>
      <c r="IS248" s="23"/>
      <c r="IT248" s="23"/>
    </row>
    <row r="249" spans="1:254" customFormat="1" ht="33.75" x14ac:dyDescent="0.2">
      <c r="A249" s="101">
        <v>54</v>
      </c>
      <c r="B249" s="109" t="s">
        <v>467</v>
      </c>
      <c r="C249" s="102" t="s">
        <v>468</v>
      </c>
      <c r="D249" s="103" t="s">
        <v>466</v>
      </c>
      <c r="E249" s="104">
        <v>-0.29799999999999999</v>
      </c>
      <c r="F249" s="243"/>
      <c r="G249" s="108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  <c r="BX249" s="23"/>
      <c r="BY249" s="23"/>
      <c r="BZ249" s="23"/>
      <c r="CA249" s="23"/>
      <c r="CB249" s="23"/>
      <c r="CC249" s="23"/>
      <c r="CD249" s="23"/>
      <c r="CE249" s="23"/>
      <c r="CF249" s="23"/>
      <c r="CG249" s="23"/>
      <c r="CH249" s="23"/>
      <c r="CI249" s="23"/>
      <c r="CJ249" s="23"/>
      <c r="CK249" s="23"/>
      <c r="CL249" s="23"/>
      <c r="CM249" s="23"/>
      <c r="CN249" s="23"/>
      <c r="CO249" s="23"/>
      <c r="CP249" s="23"/>
      <c r="CQ249" s="23"/>
      <c r="CR249" s="23"/>
      <c r="CS249" s="23"/>
      <c r="CT249" s="23"/>
      <c r="CU249" s="23"/>
      <c r="CV249" s="23"/>
      <c r="CW249" s="23"/>
      <c r="CX249" s="23"/>
      <c r="CY249" s="23"/>
      <c r="CZ249" s="23"/>
      <c r="DA249" s="23"/>
      <c r="DB249" s="23"/>
      <c r="DC249" s="23"/>
      <c r="DD249" s="23"/>
      <c r="DE249" s="23"/>
      <c r="DF249" s="23"/>
      <c r="DG249" s="23"/>
      <c r="DH249" s="23"/>
      <c r="DI249" s="23"/>
      <c r="DJ249" s="23"/>
      <c r="DK249" s="23"/>
      <c r="DL249" s="23"/>
      <c r="DM249" s="23"/>
      <c r="DN249" s="23"/>
      <c r="DO249" s="23"/>
      <c r="DP249" s="23"/>
      <c r="DQ249" s="23"/>
      <c r="DR249" s="23"/>
      <c r="DS249" s="23"/>
      <c r="DT249" s="23"/>
      <c r="DU249" s="23"/>
      <c r="DV249" s="23"/>
      <c r="DW249" s="23"/>
      <c r="DX249" s="23"/>
      <c r="DY249" s="23"/>
      <c r="DZ249" s="23"/>
      <c r="EA249" s="23"/>
      <c r="EB249" s="23"/>
      <c r="EC249" s="23"/>
      <c r="ED249" s="23"/>
      <c r="EE249" s="23"/>
      <c r="EF249" s="23"/>
      <c r="EG249" s="23"/>
      <c r="EH249" s="23"/>
      <c r="EI249" s="23"/>
      <c r="EJ249" s="23"/>
      <c r="EK249" s="23"/>
      <c r="EL249" s="23"/>
      <c r="EM249" s="23"/>
      <c r="EN249" s="23"/>
      <c r="EO249" s="23"/>
      <c r="EP249" s="23"/>
      <c r="EQ249" s="23"/>
      <c r="ER249" s="23"/>
      <c r="ES249" s="23"/>
      <c r="ET249" s="23"/>
      <c r="EU249" s="23"/>
      <c r="EV249" s="23"/>
      <c r="EW249" s="23"/>
      <c r="EX249" s="23"/>
      <c r="EY249" s="23"/>
      <c r="EZ249" s="23"/>
      <c r="FA249" s="23"/>
      <c r="FB249" s="23"/>
      <c r="FC249" s="23"/>
      <c r="FD249" s="23"/>
      <c r="FE249" s="23"/>
      <c r="FF249" s="23"/>
      <c r="FG249" s="23"/>
      <c r="FH249" s="23"/>
      <c r="FI249" s="23"/>
      <c r="FJ249" s="23"/>
      <c r="FK249" s="23"/>
      <c r="FL249" s="23"/>
      <c r="FM249" s="23"/>
      <c r="FN249" s="23"/>
      <c r="FO249" s="23"/>
      <c r="FP249" s="23"/>
      <c r="FQ249" s="23"/>
      <c r="FR249" s="23"/>
      <c r="FS249" s="23"/>
      <c r="FT249" s="23"/>
      <c r="FU249" s="23"/>
      <c r="FV249" s="23"/>
      <c r="FW249" s="23"/>
      <c r="FX249" s="23"/>
      <c r="FY249" s="23"/>
      <c r="FZ249" s="23"/>
      <c r="GA249" s="23"/>
      <c r="GB249" s="23"/>
      <c r="GC249" s="23"/>
      <c r="GD249" s="23"/>
      <c r="GE249" s="23"/>
      <c r="GF249" s="23"/>
      <c r="GG249" s="23"/>
      <c r="GH249" s="23"/>
      <c r="GI249" s="23"/>
      <c r="GJ249" s="23"/>
      <c r="GK249" s="23"/>
      <c r="GL249" s="23"/>
      <c r="GM249" s="23"/>
      <c r="GN249" s="23"/>
      <c r="GO249" s="23"/>
      <c r="GP249" s="23"/>
      <c r="GQ249" s="23"/>
      <c r="GR249" s="23"/>
      <c r="GS249" s="23"/>
      <c r="GT249" s="23"/>
      <c r="GU249" s="23"/>
      <c r="GV249" s="23"/>
      <c r="GW249" s="23"/>
      <c r="GX249" s="23"/>
      <c r="GY249" s="23"/>
      <c r="GZ249" s="23"/>
      <c r="HA249" s="23"/>
      <c r="HB249" s="23"/>
      <c r="HC249" s="23"/>
      <c r="HD249" s="23"/>
      <c r="HE249" s="23"/>
      <c r="HF249" s="23"/>
      <c r="HG249" s="23"/>
      <c r="HH249" s="23"/>
      <c r="HI249" s="23"/>
      <c r="HJ249" s="23"/>
      <c r="HK249" s="23"/>
      <c r="HL249" s="23"/>
      <c r="HM249" s="23"/>
      <c r="HN249" s="23"/>
      <c r="HO249" s="23"/>
      <c r="HP249" s="23"/>
      <c r="HQ249" s="23"/>
      <c r="HR249" s="23"/>
      <c r="HS249" s="23"/>
      <c r="HT249" s="23"/>
      <c r="HU249" s="23"/>
      <c r="HV249" s="23"/>
      <c r="HW249" s="23"/>
      <c r="HX249" s="23"/>
      <c r="HY249" s="23"/>
      <c r="HZ249" s="23"/>
      <c r="IA249" s="23"/>
      <c r="IB249" s="23"/>
      <c r="IC249" s="23"/>
      <c r="ID249" s="23"/>
      <c r="IE249" s="23"/>
      <c r="IF249" s="23"/>
      <c r="IG249" s="23"/>
      <c r="IH249" s="23"/>
      <c r="II249" s="23"/>
      <c r="IJ249" s="23"/>
      <c r="IK249" s="23"/>
      <c r="IL249" s="23"/>
      <c r="IM249" s="23"/>
      <c r="IN249" s="23"/>
      <c r="IO249" s="23"/>
      <c r="IP249" s="23"/>
      <c r="IQ249" s="23"/>
      <c r="IR249" s="23"/>
      <c r="IS249" s="23"/>
      <c r="IT249" s="23"/>
    </row>
    <row r="250" spans="1:254" customFormat="1" ht="24" x14ac:dyDescent="0.2">
      <c r="A250" s="259" t="s">
        <v>655</v>
      </c>
      <c r="B250" s="258" t="s">
        <v>522</v>
      </c>
      <c r="C250" s="257" t="s">
        <v>654</v>
      </c>
      <c r="D250" s="256" t="s">
        <v>194</v>
      </c>
      <c r="E250" s="255">
        <v>-0.89399999999999991</v>
      </c>
      <c r="F250" s="254" t="s">
        <v>875</v>
      </c>
      <c r="G250" s="260" t="s">
        <v>876</v>
      </c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>
        <f>[1]Source!P585</f>
        <v>-1664</v>
      </c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  <c r="BX250" s="23"/>
      <c r="BY250" s="23"/>
      <c r="BZ250" s="23"/>
      <c r="CA250" s="23"/>
      <c r="CB250" s="23"/>
      <c r="CC250" s="23"/>
      <c r="CD250" s="23"/>
      <c r="CE250" s="23"/>
      <c r="CF250" s="23"/>
      <c r="CG250" s="23"/>
      <c r="CH250" s="23"/>
      <c r="CI250" s="23"/>
      <c r="CJ250" s="23"/>
      <c r="CK250" s="23"/>
      <c r="CL250" s="23"/>
      <c r="CM250" s="23"/>
      <c r="CN250" s="23"/>
      <c r="CO250" s="23"/>
      <c r="CP250" s="23"/>
      <c r="CQ250" s="23"/>
      <c r="CR250" s="23"/>
      <c r="CS250" s="23"/>
      <c r="CT250" s="23"/>
      <c r="CU250" s="23"/>
      <c r="CV250" s="23"/>
      <c r="CW250" s="23"/>
      <c r="CX250" s="23"/>
      <c r="CY250" s="23"/>
      <c r="CZ250" s="23"/>
      <c r="DA250" s="23"/>
      <c r="DB250" s="23"/>
      <c r="DC250" s="23"/>
      <c r="DD250" s="23"/>
      <c r="DE250" s="23"/>
      <c r="DF250" s="23"/>
      <c r="DG250" s="23"/>
      <c r="DH250" s="23">
        <f>IF(E249&gt;0,ROUND([1]Source!P585/E249,2),0)</f>
        <v>0</v>
      </c>
      <c r="DI250" s="23"/>
      <c r="DJ250" s="23"/>
      <c r="DK250" s="252" t="str">
        <f>F250</f>
        <v>Материал</v>
      </c>
      <c r="DL250" s="23">
        <f>[1]Source!P585</f>
        <v>-1664</v>
      </c>
      <c r="DM250" s="23"/>
      <c r="DN250" s="23"/>
      <c r="DO250" s="23"/>
      <c r="DP250" s="23"/>
      <c r="DQ250" s="23"/>
      <c r="DR250" s="23"/>
      <c r="DS250" s="23"/>
      <c r="DT250" s="23"/>
      <c r="DU250" s="23"/>
      <c r="DV250" s="23"/>
      <c r="DW250" s="23"/>
      <c r="DX250" s="23"/>
      <c r="DY250" s="23"/>
      <c r="DZ250" s="23"/>
      <c r="EA250" s="23"/>
      <c r="EB250" s="23"/>
      <c r="EC250" s="23"/>
      <c r="ED250" s="23"/>
      <c r="EE250" s="23"/>
      <c r="EF250" s="23"/>
      <c r="EG250" s="23"/>
      <c r="EH250" s="23"/>
      <c r="EI250" s="23"/>
      <c r="EJ250" s="23"/>
      <c r="EK250" s="23"/>
      <c r="EL250" s="23"/>
      <c r="EM250" s="23"/>
      <c r="EN250" s="23"/>
      <c r="EO250" s="23"/>
      <c r="EP250" s="23"/>
      <c r="EQ250" s="23"/>
      <c r="ER250" s="23"/>
      <c r="ES250" s="23"/>
      <c r="ET250" s="23"/>
      <c r="EU250" s="23"/>
      <c r="EV250" s="23"/>
      <c r="EW250" s="23"/>
      <c r="EX250" s="23"/>
      <c r="EY250" s="23"/>
      <c r="EZ250" s="23"/>
      <c r="FA250" s="23"/>
      <c r="FB250" s="23"/>
      <c r="FC250" s="23"/>
      <c r="FD250" s="23"/>
      <c r="FE250" s="23"/>
      <c r="FF250" s="23"/>
      <c r="FG250" s="23"/>
      <c r="FH250" s="23"/>
      <c r="FI250" s="23"/>
      <c r="FJ250" s="23"/>
      <c r="FK250" s="23"/>
      <c r="FL250" s="23"/>
      <c r="FM250" s="23"/>
      <c r="FN250" s="23"/>
      <c r="FO250" s="23"/>
      <c r="FP250" s="23"/>
      <c r="FQ250" s="23"/>
      <c r="FR250" s="23"/>
      <c r="FS250" s="23"/>
      <c r="FT250" s="23"/>
      <c r="FU250" s="23"/>
      <c r="FV250" s="23"/>
      <c r="FW250" s="23"/>
      <c r="FX250" s="23"/>
      <c r="FY250" s="23"/>
      <c r="FZ250" s="23"/>
      <c r="GA250" s="23"/>
      <c r="GB250" s="23"/>
      <c r="GC250" s="23"/>
      <c r="GD250" s="23"/>
      <c r="GE250" s="23"/>
      <c r="GF250" s="23"/>
      <c r="GG250" s="23"/>
      <c r="GH250" s="23"/>
      <c r="GI250" s="23"/>
      <c r="GJ250" s="23"/>
      <c r="GK250" s="23"/>
      <c r="GL250" s="23"/>
      <c r="GM250" s="23"/>
      <c r="GN250" s="23"/>
      <c r="GO250" s="23"/>
      <c r="GP250" s="23"/>
      <c r="GQ250" s="23"/>
      <c r="GR250" s="23"/>
      <c r="GS250" s="23"/>
      <c r="GT250" s="23"/>
      <c r="GU250" s="23"/>
      <c r="GV250" s="23"/>
      <c r="GW250" s="23"/>
      <c r="GX250" s="23"/>
      <c r="GY250" s="23"/>
      <c r="GZ250" s="23"/>
      <c r="HA250" s="23"/>
      <c r="HB250" s="23"/>
      <c r="HC250" s="23"/>
      <c r="HD250" s="23"/>
      <c r="HE250" s="23"/>
      <c r="HF250" s="23"/>
      <c r="HG250" s="23"/>
      <c r="HH250" s="23"/>
      <c r="HI250" s="23"/>
      <c r="HJ250" s="23"/>
      <c r="HK250" s="23"/>
      <c r="HL250" s="23"/>
      <c r="HM250" s="23"/>
      <c r="HN250" s="23"/>
      <c r="HO250" s="23"/>
      <c r="HP250" s="23"/>
      <c r="HQ250" s="23"/>
      <c r="HR250" s="23"/>
      <c r="HS250" s="23"/>
      <c r="HT250" s="23"/>
      <c r="HU250" s="23"/>
      <c r="HV250" s="23"/>
      <c r="HW250" s="23"/>
      <c r="HX250" s="23"/>
      <c r="HY250" s="23"/>
      <c r="HZ250" s="23"/>
      <c r="IA250" s="23"/>
      <c r="IB250" s="23"/>
      <c r="IC250" s="23"/>
      <c r="ID250" s="23"/>
      <c r="IE250" s="23"/>
      <c r="IF250" s="23"/>
      <c r="IG250" s="23"/>
      <c r="IH250" s="23"/>
      <c r="II250" s="23"/>
      <c r="IJ250" s="23"/>
      <c r="IK250" s="23"/>
      <c r="IL250" s="23"/>
      <c r="IM250" s="23"/>
      <c r="IN250" s="23"/>
      <c r="IO250" s="23"/>
      <c r="IP250" s="23"/>
      <c r="IQ250" s="23"/>
      <c r="IR250" s="23"/>
      <c r="IS250" s="23"/>
      <c r="IT250" s="23"/>
    </row>
    <row r="251" spans="1:254" customFormat="1" ht="56.25" x14ac:dyDescent="0.2">
      <c r="A251" s="101">
        <v>55</v>
      </c>
      <c r="B251" s="109" t="s">
        <v>445</v>
      </c>
      <c r="C251" s="102" t="s">
        <v>620</v>
      </c>
      <c r="D251" s="103" t="s">
        <v>446</v>
      </c>
      <c r="E251" s="104">
        <v>2.98E-2</v>
      </c>
      <c r="F251" s="243"/>
      <c r="G251" s="108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  <c r="CA251" s="23"/>
      <c r="CB251" s="23"/>
      <c r="CC251" s="23"/>
      <c r="CD251" s="23"/>
      <c r="CE251" s="23"/>
      <c r="CF251" s="23"/>
      <c r="CG251" s="23"/>
      <c r="CH251" s="23"/>
      <c r="CI251" s="23"/>
      <c r="CJ251" s="23"/>
      <c r="CK251" s="23"/>
      <c r="CL251" s="23"/>
      <c r="CM251" s="23"/>
      <c r="CN251" s="23"/>
      <c r="CO251" s="23"/>
      <c r="CP251" s="23"/>
      <c r="CQ251" s="23"/>
      <c r="CR251" s="23"/>
      <c r="CS251" s="23"/>
      <c r="CT251" s="23"/>
      <c r="CU251" s="23"/>
      <c r="CV251" s="23"/>
      <c r="CW251" s="23"/>
      <c r="CX251" s="23"/>
      <c r="CY251" s="23"/>
      <c r="CZ251" s="23"/>
      <c r="DA251" s="23"/>
      <c r="DB251" s="23"/>
      <c r="DC251" s="23"/>
      <c r="DD251" s="23"/>
      <c r="DE251" s="23"/>
      <c r="DF251" s="23"/>
      <c r="DG251" s="23"/>
      <c r="DH251" s="23"/>
      <c r="DI251" s="23"/>
      <c r="DJ251" s="23"/>
      <c r="DK251" s="23"/>
      <c r="DL251" s="23"/>
      <c r="DM251" s="23"/>
      <c r="DN251" s="23"/>
      <c r="DO251" s="23"/>
      <c r="DP251" s="23"/>
      <c r="DQ251" s="23"/>
      <c r="DR251" s="23"/>
      <c r="DS251" s="23"/>
      <c r="DT251" s="23"/>
      <c r="DU251" s="23"/>
      <c r="DV251" s="23"/>
      <c r="DW251" s="23"/>
      <c r="DX251" s="23"/>
      <c r="DY251" s="23"/>
      <c r="DZ251" s="23"/>
      <c r="EA251" s="23"/>
      <c r="EB251" s="23"/>
      <c r="EC251" s="23"/>
      <c r="ED251" s="23"/>
      <c r="EE251" s="23"/>
      <c r="EF251" s="23"/>
      <c r="EG251" s="23"/>
      <c r="EH251" s="23"/>
      <c r="EI251" s="23"/>
      <c r="EJ251" s="23"/>
      <c r="EK251" s="23"/>
      <c r="EL251" s="23"/>
      <c r="EM251" s="23"/>
      <c r="EN251" s="23"/>
      <c r="EO251" s="23"/>
      <c r="EP251" s="23"/>
      <c r="EQ251" s="23"/>
      <c r="ER251" s="23"/>
      <c r="ES251" s="23"/>
      <c r="ET251" s="23"/>
      <c r="EU251" s="23"/>
      <c r="EV251" s="23"/>
      <c r="EW251" s="23"/>
      <c r="EX251" s="23"/>
      <c r="EY251" s="23"/>
      <c r="EZ251" s="23"/>
      <c r="FA251" s="23"/>
      <c r="FB251" s="23"/>
      <c r="FC251" s="23"/>
      <c r="FD251" s="23"/>
      <c r="FE251" s="23"/>
      <c r="FF251" s="23"/>
      <c r="FG251" s="23"/>
      <c r="FH251" s="23"/>
      <c r="FI251" s="23"/>
      <c r="FJ251" s="23"/>
      <c r="FK251" s="23"/>
      <c r="FL251" s="23"/>
      <c r="FM251" s="23"/>
      <c r="FN251" s="23"/>
      <c r="FO251" s="23"/>
      <c r="FP251" s="23"/>
      <c r="FQ251" s="23"/>
      <c r="FR251" s="23"/>
      <c r="FS251" s="23"/>
      <c r="FT251" s="23"/>
      <c r="FU251" s="23"/>
      <c r="FV251" s="23"/>
      <c r="FW251" s="23"/>
      <c r="FX251" s="23"/>
      <c r="FY251" s="23"/>
      <c r="FZ251" s="23"/>
      <c r="GA251" s="23"/>
      <c r="GB251" s="23"/>
      <c r="GC251" s="23"/>
      <c r="GD251" s="23"/>
      <c r="GE251" s="23"/>
      <c r="GF251" s="23"/>
      <c r="GG251" s="23"/>
      <c r="GH251" s="23"/>
      <c r="GI251" s="23"/>
      <c r="GJ251" s="23"/>
      <c r="GK251" s="23"/>
      <c r="GL251" s="23"/>
      <c r="GM251" s="23"/>
      <c r="GN251" s="23"/>
      <c r="GO251" s="23"/>
      <c r="GP251" s="23"/>
      <c r="GQ251" s="23"/>
      <c r="GR251" s="23"/>
      <c r="GS251" s="23"/>
      <c r="GT251" s="23"/>
      <c r="GU251" s="23"/>
      <c r="GV251" s="23"/>
      <c r="GW251" s="23"/>
      <c r="GX251" s="23"/>
      <c r="GY251" s="23"/>
      <c r="GZ251" s="23"/>
      <c r="HA251" s="23"/>
      <c r="HB251" s="23"/>
      <c r="HC251" s="23"/>
      <c r="HD251" s="23"/>
      <c r="HE251" s="23"/>
      <c r="HF251" s="23"/>
      <c r="HG251" s="23"/>
      <c r="HH251" s="23"/>
      <c r="HI251" s="23"/>
      <c r="HJ251" s="23"/>
      <c r="HK251" s="23"/>
      <c r="HL251" s="23"/>
      <c r="HM251" s="23"/>
      <c r="HN251" s="23"/>
      <c r="HO251" s="23"/>
      <c r="HP251" s="23"/>
      <c r="HQ251" s="23"/>
      <c r="HR251" s="23"/>
      <c r="HS251" s="23"/>
      <c r="HT251" s="23"/>
      <c r="HU251" s="23"/>
      <c r="HV251" s="23"/>
      <c r="HW251" s="23"/>
      <c r="HX251" s="23"/>
      <c r="HY251" s="23"/>
      <c r="HZ251" s="23"/>
      <c r="IA251" s="23"/>
      <c r="IB251" s="23"/>
      <c r="IC251" s="23"/>
      <c r="ID251" s="23"/>
      <c r="IE251" s="23"/>
      <c r="IF251" s="23"/>
      <c r="IG251" s="23"/>
      <c r="IH251" s="23"/>
      <c r="II251" s="23"/>
      <c r="IJ251" s="23"/>
      <c r="IK251" s="23"/>
      <c r="IL251" s="23"/>
      <c r="IM251" s="23"/>
      <c r="IN251" s="23"/>
      <c r="IO251" s="23"/>
      <c r="IP251" s="23"/>
      <c r="IQ251" s="23"/>
      <c r="IR251" s="23"/>
      <c r="IS251" s="23"/>
      <c r="IT251" s="23"/>
    </row>
    <row r="252" spans="1:254" customFormat="1" ht="24" x14ac:dyDescent="0.2">
      <c r="A252" s="266" t="s">
        <v>653</v>
      </c>
      <c r="B252" s="265" t="s">
        <v>594</v>
      </c>
      <c r="C252" s="264" t="s">
        <v>593</v>
      </c>
      <c r="D252" s="263" t="s">
        <v>194</v>
      </c>
      <c r="E252" s="262">
        <v>3.278</v>
      </c>
      <c r="F252" s="261" t="s">
        <v>875</v>
      </c>
      <c r="G252" s="260" t="s">
        <v>1008</v>
      </c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>
        <f>[1]Source!P589</f>
        <v>2930</v>
      </c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/>
      <c r="BY252" s="23"/>
      <c r="BZ252" s="23"/>
      <c r="CA252" s="23"/>
      <c r="CB252" s="23"/>
      <c r="CC252" s="23"/>
      <c r="CD252" s="23"/>
      <c r="CE252" s="23"/>
      <c r="CF252" s="23"/>
      <c r="CG252" s="23"/>
      <c r="CH252" s="23"/>
      <c r="CI252" s="23"/>
      <c r="CJ252" s="23"/>
      <c r="CK252" s="23"/>
      <c r="CL252" s="23"/>
      <c r="CM252" s="23"/>
      <c r="CN252" s="23"/>
      <c r="CO252" s="23"/>
      <c r="CP252" s="23"/>
      <c r="CQ252" s="23"/>
      <c r="CR252" s="23"/>
      <c r="CS252" s="23"/>
      <c r="CT252" s="23"/>
      <c r="CU252" s="23"/>
      <c r="CV252" s="23"/>
      <c r="CW252" s="23"/>
      <c r="CX252" s="23"/>
      <c r="CY252" s="23"/>
      <c r="CZ252" s="23"/>
      <c r="DA252" s="23"/>
      <c r="DB252" s="23"/>
      <c r="DC252" s="23"/>
      <c r="DD252" s="23"/>
      <c r="DE252" s="23"/>
      <c r="DF252" s="23"/>
      <c r="DG252" s="23"/>
      <c r="DH252" s="23">
        <f>IF(E251&gt;0,ROUND([1]Source!P589/E251,2),0)</f>
        <v>98322.15</v>
      </c>
      <c r="DI252" s="23"/>
      <c r="DJ252" s="23"/>
      <c r="DK252" s="252" t="str">
        <f>F252</f>
        <v>Материал</v>
      </c>
      <c r="DL252" s="23">
        <f>[1]Source!P589</f>
        <v>2930</v>
      </c>
      <c r="DM252" s="23"/>
      <c r="DN252" s="23"/>
      <c r="DO252" s="23"/>
      <c r="DP252" s="23"/>
      <c r="DQ252" s="23"/>
      <c r="DR252" s="23"/>
      <c r="DS252" s="23"/>
      <c r="DT252" s="23"/>
      <c r="DU252" s="23"/>
      <c r="DV252" s="23"/>
      <c r="DW252" s="23"/>
      <c r="DX252" s="23"/>
      <c r="DY252" s="23"/>
      <c r="DZ252" s="23"/>
      <c r="EA252" s="23"/>
      <c r="EB252" s="23"/>
      <c r="EC252" s="23"/>
      <c r="ED252" s="23"/>
      <c r="EE252" s="23"/>
      <c r="EF252" s="23"/>
      <c r="EG252" s="23"/>
      <c r="EH252" s="23"/>
      <c r="EI252" s="23"/>
      <c r="EJ252" s="23"/>
      <c r="EK252" s="23"/>
      <c r="EL252" s="23"/>
      <c r="EM252" s="23"/>
      <c r="EN252" s="23"/>
      <c r="EO252" s="23"/>
      <c r="EP252" s="23"/>
      <c r="EQ252" s="23"/>
      <c r="ER252" s="23"/>
      <c r="ES252" s="23"/>
      <c r="ET252" s="23"/>
      <c r="EU252" s="23"/>
      <c r="EV252" s="23"/>
      <c r="EW252" s="23"/>
      <c r="EX252" s="23"/>
      <c r="EY252" s="23"/>
      <c r="EZ252" s="23"/>
      <c r="FA252" s="23"/>
      <c r="FB252" s="23"/>
      <c r="FC252" s="23"/>
      <c r="FD252" s="23"/>
      <c r="FE252" s="23"/>
      <c r="FF252" s="23"/>
      <c r="FG252" s="23"/>
      <c r="FH252" s="23"/>
      <c r="FI252" s="23"/>
      <c r="FJ252" s="23"/>
      <c r="FK252" s="23"/>
      <c r="FL252" s="23"/>
      <c r="FM252" s="23"/>
      <c r="FN252" s="23"/>
      <c r="FO252" s="23"/>
      <c r="FP252" s="23"/>
      <c r="FQ252" s="23"/>
      <c r="FR252" s="23"/>
      <c r="FS252" s="23"/>
      <c r="FT252" s="23"/>
      <c r="FU252" s="23"/>
      <c r="FV252" s="23"/>
      <c r="FW252" s="23"/>
      <c r="FX252" s="23"/>
      <c r="FY252" s="23"/>
      <c r="FZ252" s="23"/>
      <c r="GA252" s="23"/>
      <c r="GB252" s="23"/>
      <c r="GC252" s="23"/>
      <c r="GD252" s="23"/>
      <c r="GE252" s="23"/>
      <c r="GF252" s="23"/>
      <c r="GG252" s="23"/>
      <c r="GH252" s="23"/>
      <c r="GI252" s="23"/>
      <c r="GJ252" s="23"/>
      <c r="GK252" s="23"/>
      <c r="GL252" s="23"/>
      <c r="GM252" s="23"/>
      <c r="GN252" s="23"/>
      <c r="GO252" s="23"/>
      <c r="GP252" s="23"/>
      <c r="GQ252" s="23"/>
      <c r="GR252" s="23"/>
      <c r="GS252" s="23"/>
      <c r="GT252" s="23"/>
      <c r="GU252" s="23"/>
      <c r="GV252" s="23"/>
      <c r="GW252" s="23"/>
      <c r="GX252" s="23"/>
      <c r="GY252" s="23"/>
      <c r="GZ252" s="23"/>
      <c r="HA252" s="23"/>
      <c r="HB252" s="23"/>
      <c r="HC252" s="23"/>
      <c r="HD252" s="23"/>
      <c r="HE252" s="23"/>
      <c r="HF252" s="23"/>
      <c r="HG252" s="23"/>
      <c r="HH252" s="23"/>
      <c r="HI252" s="23"/>
      <c r="HJ252" s="23"/>
      <c r="HK252" s="23"/>
      <c r="HL252" s="23"/>
      <c r="HM252" s="23"/>
      <c r="HN252" s="23"/>
      <c r="HO252" s="23"/>
      <c r="HP252" s="23"/>
      <c r="HQ252" s="23"/>
      <c r="HR252" s="23"/>
      <c r="HS252" s="23"/>
      <c r="HT252" s="23"/>
      <c r="HU252" s="23"/>
      <c r="HV252" s="23"/>
      <c r="HW252" s="23"/>
      <c r="HX252" s="23"/>
      <c r="HY252" s="23"/>
      <c r="HZ252" s="23"/>
      <c r="IA252" s="23"/>
      <c r="IB252" s="23"/>
      <c r="IC252" s="23"/>
      <c r="ID252" s="23"/>
      <c r="IE252" s="23"/>
      <c r="IF252" s="23"/>
      <c r="IG252" s="23"/>
      <c r="IH252" s="23"/>
      <c r="II252" s="23"/>
      <c r="IJ252" s="23"/>
      <c r="IK252" s="23"/>
      <c r="IL252" s="23"/>
      <c r="IM252" s="23"/>
      <c r="IN252" s="23"/>
      <c r="IO252" s="23"/>
      <c r="IP252" s="23"/>
      <c r="IQ252" s="23"/>
      <c r="IR252" s="23"/>
      <c r="IS252" s="23"/>
      <c r="IT252" s="23"/>
    </row>
    <row r="253" spans="1:254" customFormat="1" ht="12.75" x14ac:dyDescent="0.2">
      <c r="A253" s="259" t="s">
        <v>652</v>
      </c>
      <c r="B253" s="258" t="s">
        <v>434</v>
      </c>
      <c r="C253" s="257" t="s">
        <v>435</v>
      </c>
      <c r="D253" s="256" t="s">
        <v>194</v>
      </c>
      <c r="E253" s="255">
        <v>0.14899999999999999</v>
      </c>
      <c r="F253" s="254" t="s">
        <v>875</v>
      </c>
      <c r="G253" s="253" t="s">
        <v>1008</v>
      </c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>
        <f>[1]Source!P591</f>
        <v>3</v>
      </c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  <c r="BX253" s="23"/>
      <c r="BY253" s="23"/>
      <c r="BZ253" s="23"/>
      <c r="CA253" s="23"/>
      <c r="CB253" s="23"/>
      <c r="CC253" s="23"/>
      <c r="CD253" s="23"/>
      <c r="CE253" s="23"/>
      <c r="CF253" s="23"/>
      <c r="CG253" s="23"/>
      <c r="CH253" s="23"/>
      <c r="CI253" s="23"/>
      <c r="CJ253" s="23"/>
      <c r="CK253" s="23"/>
      <c r="CL253" s="23"/>
      <c r="CM253" s="23"/>
      <c r="CN253" s="23"/>
      <c r="CO253" s="23"/>
      <c r="CP253" s="23"/>
      <c r="CQ253" s="23"/>
      <c r="CR253" s="23"/>
      <c r="CS253" s="23"/>
      <c r="CT253" s="23"/>
      <c r="CU253" s="23"/>
      <c r="CV253" s="23"/>
      <c r="CW253" s="23"/>
      <c r="CX253" s="23"/>
      <c r="CY253" s="23"/>
      <c r="CZ253" s="23"/>
      <c r="DA253" s="23"/>
      <c r="DB253" s="23"/>
      <c r="DC253" s="23"/>
      <c r="DD253" s="23"/>
      <c r="DE253" s="23"/>
      <c r="DF253" s="23"/>
      <c r="DG253" s="23"/>
      <c r="DH253" s="23">
        <f>IF(E251&gt;0,ROUND([1]Source!P591/E251,2),0)</f>
        <v>100.67</v>
      </c>
      <c r="DI253" s="23"/>
      <c r="DJ253" s="23"/>
      <c r="DK253" s="252" t="str">
        <f>F253</f>
        <v>Материал</v>
      </c>
      <c r="DL253" s="23">
        <f>[1]Source!P591</f>
        <v>3</v>
      </c>
      <c r="DM253" s="23"/>
      <c r="DN253" s="23"/>
      <c r="DO253" s="23"/>
      <c r="DP253" s="23"/>
      <c r="DQ253" s="23"/>
      <c r="DR253" s="23"/>
      <c r="DS253" s="23"/>
      <c r="DT253" s="23"/>
      <c r="DU253" s="23"/>
      <c r="DV253" s="23"/>
      <c r="DW253" s="23"/>
      <c r="DX253" s="23"/>
      <c r="DY253" s="23"/>
      <c r="DZ253" s="23"/>
      <c r="EA253" s="23"/>
      <c r="EB253" s="23"/>
      <c r="EC253" s="23"/>
      <c r="ED253" s="23"/>
      <c r="EE253" s="23"/>
      <c r="EF253" s="23"/>
      <c r="EG253" s="23"/>
      <c r="EH253" s="23"/>
      <c r="EI253" s="23"/>
      <c r="EJ253" s="23"/>
      <c r="EK253" s="23"/>
      <c r="EL253" s="23"/>
      <c r="EM253" s="23"/>
      <c r="EN253" s="23"/>
      <c r="EO253" s="23"/>
      <c r="EP253" s="23"/>
      <c r="EQ253" s="23"/>
      <c r="ER253" s="23"/>
      <c r="ES253" s="23"/>
      <c r="ET253" s="23"/>
      <c r="EU253" s="23"/>
      <c r="EV253" s="23"/>
      <c r="EW253" s="23"/>
      <c r="EX253" s="23"/>
      <c r="EY253" s="23"/>
      <c r="EZ253" s="23"/>
      <c r="FA253" s="23"/>
      <c r="FB253" s="23"/>
      <c r="FC253" s="23"/>
      <c r="FD253" s="23"/>
      <c r="FE253" s="23"/>
      <c r="FF253" s="23"/>
      <c r="FG253" s="23"/>
      <c r="FH253" s="23"/>
      <c r="FI253" s="23"/>
      <c r="FJ253" s="23"/>
      <c r="FK253" s="23"/>
      <c r="FL253" s="23"/>
      <c r="FM253" s="23"/>
      <c r="FN253" s="23"/>
      <c r="FO253" s="23"/>
      <c r="FP253" s="23"/>
      <c r="FQ253" s="23"/>
      <c r="FR253" s="23"/>
      <c r="FS253" s="23"/>
      <c r="FT253" s="23"/>
      <c r="FU253" s="23"/>
      <c r="FV253" s="23"/>
      <c r="FW253" s="23"/>
      <c r="FX253" s="23"/>
      <c r="FY253" s="23"/>
      <c r="FZ253" s="23"/>
      <c r="GA253" s="23"/>
      <c r="GB253" s="23"/>
      <c r="GC253" s="23"/>
      <c r="GD253" s="23"/>
      <c r="GE253" s="23"/>
      <c r="GF253" s="23"/>
      <c r="GG253" s="23"/>
      <c r="GH253" s="23"/>
      <c r="GI253" s="23"/>
      <c r="GJ253" s="23"/>
      <c r="GK253" s="23"/>
      <c r="GL253" s="23"/>
      <c r="GM253" s="23"/>
      <c r="GN253" s="23"/>
      <c r="GO253" s="23"/>
      <c r="GP253" s="23"/>
      <c r="GQ253" s="23"/>
      <c r="GR253" s="23"/>
      <c r="GS253" s="23"/>
      <c r="GT253" s="23"/>
      <c r="GU253" s="23"/>
      <c r="GV253" s="23"/>
      <c r="GW253" s="23"/>
      <c r="GX253" s="23"/>
      <c r="GY253" s="23"/>
      <c r="GZ253" s="23"/>
      <c r="HA253" s="23"/>
      <c r="HB253" s="23"/>
      <c r="HC253" s="23"/>
      <c r="HD253" s="23"/>
      <c r="HE253" s="23"/>
      <c r="HF253" s="23"/>
      <c r="HG253" s="23"/>
      <c r="HH253" s="23"/>
      <c r="HI253" s="23"/>
      <c r="HJ253" s="23"/>
      <c r="HK253" s="23"/>
      <c r="HL253" s="23"/>
      <c r="HM253" s="23"/>
      <c r="HN253" s="23"/>
      <c r="HO253" s="23"/>
      <c r="HP253" s="23"/>
      <c r="HQ253" s="23"/>
      <c r="HR253" s="23"/>
      <c r="HS253" s="23"/>
      <c r="HT253" s="23"/>
      <c r="HU253" s="23"/>
      <c r="HV253" s="23"/>
      <c r="HW253" s="23"/>
      <c r="HX253" s="23"/>
      <c r="HY253" s="23"/>
      <c r="HZ253" s="23"/>
      <c r="IA253" s="23"/>
      <c r="IB253" s="23"/>
      <c r="IC253" s="23"/>
      <c r="ID253" s="23"/>
      <c r="IE253" s="23"/>
      <c r="IF253" s="23"/>
      <c r="IG253" s="23"/>
      <c r="IH253" s="23"/>
      <c r="II253" s="23"/>
      <c r="IJ253" s="23"/>
      <c r="IK253" s="23"/>
      <c r="IL253" s="23"/>
      <c r="IM253" s="23"/>
      <c r="IN253" s="23"/>
      <c r="IO253" s="23"/>
      <c r="IP253" s="23"/>
      <c r="IQ253" s="23"/>
      <c r="IR253" s="23"/>
      <c r="IS253" s="23"/>
      <c r="IT253" s="23"/>
    </row>
    <row r="254" spans="1:254" customFormat="1" ht="24" x14ac:dyDescent="0.2">
      <c r="A254" s="101">
        <v>56</v>
      </c>
      <c r="B254" s="109" t="s">
        <v>614</v>
      </c>
      <c r="C254" s="102" t="s">
        <v>613</v>
      </c>
      <c r="D254" s="103" t="s">
        <v>470</v>
      </c>
      <c r="E254" s="104">
        <v>0.29799999999999999</v>
      </c>
      <c r="F254" s="243"/>
      <c r="G254" s="108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  <c r="BX254" s="23"/>
      <c r="BY254" s="23"/>
      <c r="BZ254" s="23"/>
      <c r="CA254" s="23"/>
      <c r="CB254" s="23"/>
      <c r="CC254" s="23"/>
      <c r="CD254" s="23"/>
      <c r="CE254" s="23"/>
      <c r="CF254" s="23"/>
      <c r="CG254" s="23"/>
      <c r="CH254" s="23"/>
      <c r="CI254" s="23"/>
      <c r="CJ254" s="23"/>
      <c r="CK254" s="23"/>
      <c r="CL254" s="23"/>
      <c r="CM254" s="23"/>
      <c r="CN254" s="23"/>
      <c r="CO254" s="23"/>
      <c r="CP254" s="23"/>
      <c r="CQ254" s="23"/>
      <c r="CR254" s="23"/>
      <c r="CS254" s="23"/>
      <c r="CT254" s="23"/>
      <c r="CU254" s="23"/>
      <c r="CV254" s="23"/>
      <c r="CW254" s="23"/>
      <c r="CX254" s="23"/>
      <c r="CY254" s="23"/>
      <c r="CZ254" s="23"/>
      <c r="DA254" s="23"/>
      <c r="DB254" s="23"/>
      <c r="DC254" s="23"/>
      <c r="DD254" s="23"/>
      <c r="DE254" s="23"/>
      <c r="DF254" s="23"/>
      <c r="DG254" s="23"/>
      <c r="DH254" s="23"/>
      <c r="DI254" s="23"/>
      <c r="DJ254" s="23"/>
      <c r="DK254" s="23"/>
      <c r="DL254" s="23"/>
      <c r="DM254" s="23"/>
      <c r="DN254" s="23"/>
      <c r="DO254" s="23"/>
      <c r="DP254" s="23"/>
      <c r="DQ254" s="23"/>
      <c r="DR254" s="23"/>
      <c r="DS254" s="23"/>
      <c r="DT254" s="23"/>
      <c r="DU254" s="23"/>
      <c r="DV254" s="23"/>
      <c r="DW254" s="23"/>
      <c r="DX254" s="23"/>
      <c r="DY254" s="23"/>
      <c r="DZ254" s="23"/>
      <c r="EA254" s="23"/>
      <c r="EB254" s="23"/>
      <c r="EC254" s="23"/>
      <c r="ED254" s="23"/>
      <c r="EE254" s="23"/>
      <c r="EF254" s="23"/>
      <c r="EG254" s="23"/>
      <c r="EH254" s="23"/>
      <c r="EI254" s="23"/>
      <c r="EJ254" s="23"/>
      <c r="EK254" s="23"/>
      <c r="EL254" s="23"/>
      <c r="EM254" s="23"/>
      <c r="EN254" s="23"/>
      <c r="EO254" s="23"/>
      <c r="EP254" s="23"/>
      <c r="EQ254" s="23"/>
      <c r="ER254" s="23"/>
      <c r="ES254" s="23"/>
      <c r="ET254" s="23"/>
      <c r="EU254" s="23"/>
      <c r="EV254" s="23"/>
      <c r="EW254" s="23"/>
      <c r="EX254" s="23"/>
      <c r="EY254" s="23"/>
      <c r="EZ254" s="23"/>
      <c r="FA254" s="23"/>
      <c r="FB254" s="23"/>
      <c r="FC254" s="23"/>
      <c r="FD254" s="23"/>
      <c r="FE254" s="23"/>
      <c r="FF254" s="23"/>
      <c r="FG254" s="23"/>
      <c r="FH254" s="23"/>
      <c r="FI254" s="23"/>
      <c r="FJ254" s="23"/>
      <c r="FK254" s="23"/>
      <c r="FL254" s="23"/>
      <c r="FM254" s="23"/>
      <c r="FN254" s="23"/>
      <c r="FO254" s="23"/>
      <c r="FP254" s="23"/>
      <c r="FQ254" s="23"/>
      <c r="FR254" s="23"/>
      <c r="FS254" s="23"/>
      <c r="FT254" s="23"/>
      <c r="FU254" s="23"/>
      <c r="FV254" s="23"/>
      <c r="FW254" s="23"/>
      <c r="FX254" s="23"/>
      <c r="FY254" s="23"/>
      <c r="FZ254" s="23"/>
      <c r="GA254" s="23"/>
      <c r="GB254" s="23"/>
      <c r="GC254" s="23"/>
      <c r="GD254" s="23"/>
      <c r="GE254" s="23"/>
      <c r="GF254" s="23"/>
      <c r="GG254" s="23"/>
      <c r="GH254" s="23"/>
      <c r="GI254" s="23"/>
      <c r="GJ254" s="23"/>
      <c r="GK254" s="23"/>
      <c r="GL254" s="23"/>
      <c r="GM254" s="23"/>
      <c r="GN254" s="23"/>
      <c r="GO254" s="23"/>
      <c r="GP254" s="23"/>
      <c r="GQ254" s="23"/>
      <c r="GR254" s="23"/>
      <c r="GS254" s="23"/>
      <c r="GT254" s="23"/>
      <c r="GU254" s="23"/>
      <c r="GV254" s="23"/>
      <c r="GW254" s="23"/>
      <c r="GX254" s="23"/>
      <c r="GY254" s="23"/>
      <c r="GZ254" s="23"/>
      <c r="HA254" s="23"/>
      <c r="HB254" s="23"/>
      <c r="HC254" s="23"/>
      <c r="HD254" s="23"/>
      <c r="HE254" s="23"/>
      <c r="HF254" s="23"/>
      <c r="HG254" s="23"/>
      <c r="HH254" s="23"/>
      <c r="HI254" s="23"/>
      <c r="HJ254" s="23"/>
      <c r="HK254" s="23"/>
      <c r="HL254" s="23"/>
      <c r="HM254" s="23"/>
      <c r="HN254" s="23"/>
      <c r="HO254" s="23"/>
      <c r="HP254" s="23"/>
      <c r="HQ254" s="23"/>
      <c r="HR254" s="23"/>
      <c r="HS254" s="23"/>
      <c r="HT254" s="23"/>
      <c r="HU254" s="23"/>
      <c r="HV254" s="23"/>
      <c r="HW254" s="23"/>
      <c r="HX254" s="23"/>
      <c r="HY254" s="23"/>
      <c r="HZ254" s="23"/>
      <c r="IA254" s="23"/>
      <c r="IB254" s="23"/>
      <c r="IC254" s="23"/>
      <c r="ID254" s="23"/>
      <c r="IE254" s="23"/>
      <c r="IF254" s="23"/>
      <c r="IG254" s="23"/>
      <c r="IH254" s="23"/>
      <c r="II254" s="23"/>
      <c r="IJ254" s="23"/>
      <c r="IK254" s="23"/>
      <c r="IL254" s="23"/>
      <c r="IM254" s="23"/>
      <c r="IN254" s="23"/>
      <c r="IO254" s="23"/>
      <c r="IP254" s="23"/>
      <c r="IQ254" s="23"/>
      <c r="IR254" s="23"/>
      <c r="IS254" s="23"/>
      <c r="IT254" s="23"/>
    </row>
    <row r="255" spans="1:254" customFormat="1" ht="12.75" x14ac:dyDescent="0.2">
      <c r="A255" s="259" t="s">
        <v>651</v>
      </c>
      <c r="B255" s="258" t="s">
        <v>525</v>
      </c>
      <c r="C255" s="257" t="s">
        <v>650</v>
      </c>
      <c r="D255" s="256" t="s">
        <v>433</v>
      </c>
      <c r="E255" s="255">
        <v>29.799999999999997</v>
      </c>
      <c r="F255" s="254" t="s">
        <v>875</v>
      </c>
      <c r="G255" s="322" t="s">
        <v>876</v>
      </c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>
        <f>[1]Source!P595</f>
        <v>88385</v>
      </c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  <c r="BX255" s="23"/>
      <c r="BY255" s="23"/>
      <c r="BZ255" s="23"/>
      <c r="CA255" s="23"/>
      <c r="CB255" s="23"/>
      <c r="CC255" s="23"/>
      <c r="CD255" s="23"/>
      <c r="CE255" s="23"/>
      <c r="CF255" s="23"/>
      <c r="CG255" s="23"/>
      <c r="CH255" s="23"/>
      <c r="CI255" s="23"/>
      <c r="CJ255" s="23"/>
      <c r="CK255" s="23"/>
      <c r="CL255" s="23"/>
      <c r="CM255" s="23"/>
      <c r="CN255" s="23"/>
      <c r="CO255" s="23"/>
      <c r="CP255" s="23"/>
      <c r="CQ255" s="23"/>
      <c r="CR255" s="23"/>
      <c r="CS255" s="23"/>
      <c r="CT255" s="23"/>
      <c r="CU255" s="23"/>
      <c r="CV255" s="23"/>
      <c r="CW255" s="23"/>
      <c r="CX255" s="23"/>
      <c r="CY255" s="23"/>
      <c r="CZ255" s="23"/>
      <c r="DA255" s="23"/>
      <c r="DB255" s="23"/>
      <c r="DC255" s="23"/>
      <c r="DD255" s="23"/>
      <c r="DE255" s="23"/>
      <c r="DF255" s="23"/>
      <c r="DG255" s="23"/>
      <c r="DH255" s="23">
        <f>IF(E254&gt;0,ROUND([1]Source!P595/E254,2),0)</f>
        <v>296593.96000000002</v>
      </c>
      <c r="DI255" s="23"/>
      <c r="DJ255" s="23"/>
      <c r="DK255" s="252" t="str">
        <f>F255</f>
        <v>Материал</v>
      </c>
      <c r="DL255" s="23">
        <f>[1]Source!P595</f>
        <v>88385</v>
      </c>
      <c r="DM255" s="23"/>
      <c r="DN255" s="23"/>
      <c r="DO255" s="23"/>
      <c r="DP255" s="23"/>
      <c r="DQ255" s="23"/>
      <c r="DR255" s="23"/>
      <c r="DS255" s="23"/>
      <c r="DT255" s="23"/>
      <c r="DU255" s="23"/>
      <c r="DV255" s="23"/>
      <c r="DW255" s="23"/>
      <c r="DX255" s="23"/>
      <c r="DY255" s="23"/>
      <c r="DZ255" s="23"/>
      <c r="EA255" s="23"/>
      <c r="EB255" s="23"/>
      <c r="EC255" s="23"/>
      <c r="ED255" s="23"/>
      <c r="EE255" s="23"/>
      <c r="EF255" s="23"/>
      <c r="EG255" s="23"/>
      <c r="EH255" s="23"/>
      <c r="EI255" s="23"/>
      <c r="EJ255" s="23"/>
      <c r="EK255" s="23"/>
      <c r="EL255" s="23"/>
      <c r="EM255" s="23"/>
      <c r="EN255" s="23"/>
      <c r="EO255" s="23"/>
      <c r="EP255" s="23"/>
      <c r="EQ255" s="23"/>
      <c r="ER255" s="23"/>
      <c r="ES255" s="23"/>
      <c r="ET255" s="23"/>
      <c r="EU255" s="23"/>
      <c r="EV255" s="23"/>
      <c r="EW255" s="23"/>
      <c r="EX255" s="23"/>
      <c r="EY255" s="23"/>
      <c r="EZ255" s="23"/>
      <c r="FA255" s="23"/>
      <c r="FB255" s="23"/>
      <c r="FC255" s="23"/>
      <c r="FD255" s="23"/>
      <c r="FE255" s="23"/>
      <c r="FF255" s="23"/>
      <c r="FG255" s="23"/>
      <c r="FH255" s="23"/>
      <c r="FI255" s="23"/>
      <c r="FJ255" s="23"/>
      <c r="FK255" s="23"/>
      <c r="FL255" s="23"/>
      <c r="FM255" s="23"/>
      <c r="FN255" s="23"/>
      <c r="FO255" s="23"/>
      <c r="FP255" s="23"/>
      <c r="FQ255" s="23"/>
      <c r="FR255" s="23"/>
      <c r="FS255" s="23"/>
      <c r="FT255" s="23"/>
      <c r="FU255" s="23"/>
      <c r="FV255" s="23"/>
      <c r="FW255" s="23"/>
      <c r="FX255" s="23"/>
      <c r="FY255" s="23"/>
      <c r="FZ255" s="23"/>
      <c r="GA255" s="23"/>
      <c r="GB255" s="23"/>
      <c r="GC255" s="23"/>
      <c r="GD255" s="23"/>
      <c r="GE255" s="23"/>
      <c r="GF255" s="23"/>
      <c r="GG255" s="23"/>
      <c r="GH255" s="23"/>
      <c r="GI255" s="23"/>
      <c r="GJ255" s="23"/>
      <c r="GK255" s="23"/>
      <c r="GL255" s="23"/>
      <c r="GM255" s="23"/>
      <c r="GN255" s="23"/>
      <c r="GO255" s="23"/>
      <c r="GP255" s="23"/>
      <c r="GQ255" s="23"/>
      <c r="GR255" s="23"/>
      <c r="GS255" s="23"/>
      <c r="GT255" s="23"/>
      <c r="GU255" s="23"/>
      <c r="GV255" s="23"/>
      <c r="GW255" s="23"/>
      <c r="GX255" s="23"/>
      <c r="GY255" s="23"/>
      <c r="GZ255" s="23"/>
      <c r="HA255" s="23"/>
      <c r="HB255" s="23"/>
      <c r="HC255" s="23"/>
      <c r="HD255" s="23"/>
      <c r="HE255" s="23"/>
      <c r="HF255" s="23"/>
      <c r="HG255" s="23"/>
      <c r="HH255" s="23"/>
      <c r="HI255" s="23"/>
      <c r="HJ255" s="23"/>
      <c r="HK255" s="23"/>
      <c r="HL255" s="23"/>
      <c r="HM255" s="23"/>
      <c r="HN255" s="23"/>
      <c r="HO255" s="23"/>
      <c r="HP255" s="23"/>
      <c r="HQ255" s="23"/>
      <c r="HR255" s="23"/>
      <c r="HS255" s="23"/>
      <c r="HT255" s="23"/>
      <c r="HU255" s="23"/>
      <c r="HV255" s="23"/>
      <c r="HW255" s="23"/>
      <c r="HX255" s="23"/>
      <c r="HY255" s="23"/>
      <c r="HZ255" s="23"/>
      <c r="IA255" s="23"/>
      <c r="IB255" s="23"/>
      <c r="IC255" s="23"/>
      <c r="ID255" s="23"/>
      <c r="IE255" s="23"/>
      <c r="IF255" s="23"/>
      <c r="IG255" s="23"/>
      <c r="IH255" s="23"/>
      <c r="II255" s="23"/>
      <c r="IJ255" s="23"/>
      <c r="IK255" s="23"/>
      <c r="IL255" s="23"/>
      <c r="IM255" s="23"/>
      <c r="IN255" s="23"/>
      <c r="IO255" s="23"/>
      <c r="IP255" s="23"/>
      <c r="IQ255" s="23"/>
      <c r="IR255" s="23"/>
      <c r="IS255" s="23"/>
      <c r="IT255" s="23"/>
    </row>
    <row r="256" spans="1:254" customFormat="1" ht="24" x14ac:dyDescent="0.2">
      <c r="A256" s="101">
        <v>57</v>
      </c>
      <c r="B256" s="109" t="s">
        <v>443</v>
      </c>
      <c r="C256" s="102" t="s">
        <v>649</v>
      </c>
      <c r="D256" s="103" t="s">
        <v>40</v>
      </c>
      <c r="E256" s="104">
        <v>7.6499999999999997E-3</v>
      </c>
      <c r="F256" s="243"/>
      <c r="G256" s="108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  <c r="BX256" s="23"/>
      <c r="BY256" s="23"/>
      <c r="BZ256" s="23"/>
      <c r="CA256" s="23"/>
      <c r="CB256" s="23"/>
      <c r="CC256" s="23"/>
      <c r="CD256" s="23"/>
      <c r="CE256" s="23"/>
      <c r="CF256" s="23"/>
      <c r="CG256" s="23"/>
      <c r="CH256" s="23"/>
      <c r="CI256" s="23"/>
      <c r="CJ256" s="23"/>
      <c r="CK256" s="23"/>
      <c r="CL256" s="23"/>
      <c r="CM256" s="23"/>
      <c r="CN256" s="23"/>
      <c r="CO256" s="23"/>
      <c r="CP256" s="23"/>
      <c r="CQ256" s="23"/>
      <c r="CR256" s="23"/>
      <c r="CS256" s="23"/>
      <c r="CT256" s="23"/>
      <c r="CU256" s="23"/>
      <c r="CV256" s="23"/>
      <c r="CW256" s="23"/>
      <c r="CX256" s="23"/>
      <c r="CY256" s="23"/>
      <c r="CZ256" s="23"/>
      <c r="DA256" s="23"/>
      <c r="DB256" s="23"/>
      <c r="DC256" s="23"/>
      <c r="DD256" s="23"/>
      <c r="DE256" s="23"/>
      <c r="DF256" s="23"/>
      <c r="DG256" s="23"/>
      <c r="DH256" s="23"/>
      <c r="DI256" s="23"/>
      <c r="DJ256" s="23"/>
      <c r="DK256" s="23"/>
      <c r="DL256" s="23"/>
      <c r="DM256" s="23"/>
      <c r="DN256" s="23"/>
      <c r="DO256" s="23"/>
      <c r="DP256" s="23"/>
      <c r="DQ256" s="23"/>
      <c r="DR256" s="23"/>
      <c r="DS256" s="23"/>
      <c r="DT256" s="23"/>
      <c r="DU256" s="23"/>
      <c r="DV256" s="23"/>
      <c r="DW256" s="23"/>
      <c r="DX256" s="23"/>
      <c r="DY256" s="23"/>
      <c r="DZ256" s="23"/>
      <c r="EA256" s="23"/>
      <c r="EB256" s="23"/>
      <c r="EC256" s="23"/>
      <c r="ED256" s="23"/>
      <c r="EE256" s="23"/>
      <c r="EF256" s="23"/>
      <c r="EG256" s="23"/>
      <c r="EH256" s="23"/>
      <c r="EI256" s="23"/>
      <c r="EJ256" s="23"/>
      <c r="EK256" s="23"/>
      <c r="EL256" s="23"/>
      <c r="EM256" s="23"/>
      <c r="EN256" s="23"/>
      <c r="EO256" s="23"/>
      <c r="EP256" s="23"/>
      <c r="EQ256" s="23"/>
      <c r="ER256" s="23"/>
      <c r="ES256" s="23"/>
      <c r="ET256" s="23"/>
      <c r="EU256" s="23"/>
      <c r="EV256" s="23"/>
      <c r="EW256" s="23"/>
      <c r="EX256" s="23"/>
      <c r="EY256" s="23"/>
      <c r="EZ256" s="23"/>
      <c r="FA256" s="23"/>
      <c r="FB256" s="23"/>
      <c r="FC256" s="23"/>
      <c r="FD256" s="23"/>
      <c r="FE256" s="23"/>
      <c r="FF256" s="23"/>
      <c r="FG256" s="23"/>
      <c r="FH256" s="23"/>
      <c r="FI256" s="23"/>
      <c r="FJ256" s="23"/>
      <c r="FK256" s="23"/>
      <c r="FL256" s="23"/>
      <c r="FM256" s="23"/>
      <c r="FN256" s="23"/>
      <c r="FO256" s="23"/>
      <c r="FP256" s="23"/>
      <c r="FQ256" s="23"/>
      <c r="FR256" s="23"/>
      <c r="FS256" s="23"/>
      <c r="FT256" s="23"/>
      <c r="FU256" s="23"/>
      <c r="FV256" s="23"/>
      <c r="FW256" s="23"/>
      <c r="FX256" s="23"/>
      <c r="FY256" s="23"/>
      <c r="FZ256" s="23"/>
      <c r="GA256" s="23"/>
      <c r="GB256" s="23"/>
      <c r="GC256" s="23"/>
      <c r="GD256" s="23"/>
      <c r="GE256" s="23"/>
      <c r="GF256" s="23"/>
      <c r="GG256" s="23"/>
      <c r="GH256" s="23"/>
      <c r="GI256" s="23"/>
      <c r="GJ256" s="23"/>
      <c r="GK256" s="23"/>
      <c r="GL256" s="23"/>
      <c r="GM256" s="23"/>
      <c r="GN256" s="23"/>
      <c r="GO256" s="23"/>
      <c r="GP256" s="23"/>
      <c r="GQ256" s="23"/>
      <c r="GR256" s="23"/>
      <c r="GS256" s="23"/>
      <c r="GT256" s="23"/>
      <c r="GU256" s="23"/>
      <c r="GV256" s="23"/>
      <c r="GW256" s="23"/>
      <c r="GX256" s="23"/>
      <c r="GY256" s="23"/>
      <c r="GZ256" s="23"/>
      <c r="HA256" s="23"/>
      <c r="HB256" s="23"/>
      <c r="HC256" s="23"/>
      <c r="HD256" s="23"/>
      <c r="HE256" s="23"/>
      <c r="HF256" s="23"/>
      <c r="HG256" s="23"/>
      <c r="HH256" s="23"/>
      <c r="HI256" s="23"/>
      <c r="HJ256" s="23"/>
      <c r="HK256" s="23"/>
      <c r="HL256" s="23"/>
      <c r="HM256" s="23"/>
      <c r="HN256" s="23"/>
      <c r="HO256" s="23"/>
      <c r="HP256" s="23"/>
      <c r="HQ256" s="23"/>
      <c r="HR256" s="23"/>
      <c r="HS256" s="23"/>
      <c r="HT256" s="23"/>
      <c r="HU256" s="23"/>
      <c r="HV256" s="23"/>
      <c r="HW256" s="23"/>
      <c r="HX256" s="23"/>
      <c r="HY256" s="23"/>
      <c r="HZ256" s="23"/>
      <c r="IA256" s="23"/>
      <c r="IB256" s="23"/>
      <c r="IC256" s="23"/>
      <c r="ID256" s="23"/>
      <c r="IE256" s="23"/>
      <c r="IF256" s="23"/>
      <c r="IG256" s="23"/>
      <c r="IH256" s="23"/>
      <c r="II256" s="23"/>
      <c r="IJ256" s="23"/>
      <c r="IK256" s="23"/>
      <c r="IL256" s="23"/>
      <c r="IM256" s="23"/>
      <c r="IN256" s="23"/>
      <c r="IO256" s="23"/>
      <c r="IP256" s="23"/>
      <c r="IQ256" s="23"/>
      <c r="IR256" s="23"/>
      <c r="IS256" s="23"/>
      <c r="IT256" s="23"/>
    </row>
    <row r="257" spans="1:254" customFormat="1" ht="13.5" thickBot="1" x14ac:dyDescent="0.25">
      <c r="A257" s="259" t="s">
        <v>648</v>
      </c>
      <c r="B257" s="258" t="s">
        <v>647</v>
      </c>
      <c r="C257" s="257" t="s">
        <v>646</v>
      </c>
      <c r="D257" s="256" t="s">
        <v>194</v>
      </c>
      <c r="E257" s="255">
        <v>0.76500000000000001</v>
      </c>
      <c r="F257" s="254" t="s">
        <v>875</v>
      </c>
      <c r="G257" s="253" t="s">
        <v>1008</v>
      </c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>
        <f>[1]Source!P599</f>
        <v>2315</v>
      </c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  <c r="BX257" s="23"/>
      <c r="BY257" s="23"/>
      <c r="BZ257" s="23"/>
      <c r="CA257" s="23"/>
      <c r="CB257" s="23"/>
      <c r="CC257" s="23"/>
      <c r="CD257" s="23"/>
      <c r="CE257" s="23"/>
      <c r="CF257" s="23"/>
      <c r="CG257" s="23"/>
      <c r="CH257" s="23"/>
      <c r="CI257" s="23"/>
      <c r="CJ257" s="23"/>
      <c r="CK257" s="23"/>
      <c r="CL257" s="23"/>
      <c r="CM257" s="23"/>
      <c r="CN257" s="23"/>
      <c r="CO257" s="23"/>
      <c r="CP257" s="23"/>
      <c r="CQ257" s="23"/>
      <c r="CR257" s="23"/>
      <c r="CS257" s="23"/>
      <c r="CT257" s="23"/>
      <c r="CU257" s="23"/>
      <c r="CV257" s="23"/>
      <c r="CW257" s="23"/>
      <c r="CX257" s="23"/>
      <c r="CY257" s="23"/>
      <c r="CZ257" s="23"/>
      <c r="DA257" s="23"/>
      <c r="DB257" s="23"/>
      <c r="DC257" s="23"/>
      <c r="DD257" s="23"/>
      <c r="DE257" s="23"/>
      <c r="DF257" s="23"/>
      <c r="DG257" s="23"/>
      <c r="DH257" s="23">
        <f>IF(E256&gt;0,ROUND([1]Source!P599/E256,2),0)</f>
        <v>302614.38</v>
      </c>
      <c r="DI257" s="23"/>
      <c r="DJ257" s="23"/>
      <c r="DK257" s="252" t="str">
        <f>F257</f>
        <v>Материал</v>
      </c>
      <c r="DL257" s="23">
        <f>[1]Source!P599</f>
        <v>2315</v>
      </c>
      <c r="DM257" s="23"/>
      <c r="DN257" s="23"/>
      <c r="DO257" s="23"/>
      <c r="DP257" s="23"/>
      <c r="DQ257" s="23"/>
      <c r="DR257" s="23"/>
      <c r="DS257" s="23"/>
      <c r="DT257" s="23"/>
      <c r="DU257" s="23"/>
      <c r="DV257" s="23"/>
      <c r="DW257" s="23"/>
      <c r="DX257" s="23"/>
      <c r="DY257" s="23"/>
      <c r="DZ257" s="23"/>
      <c r="EA257" s="23"/>
      <c r="EB257" s="23"/>
      <c r="EC257" s="23"/>
      <c r="ED257" s="23"/>
      <c r="EE257" s="23"/>
      <c r="EF257" s="23"/>
      <c r="EG257" s="23"/>
      <c r="EH257" s="23"/>
      <c r="EI257" s="23"/>
      <c r="EJ257" s="23"/>
      <c r="EK257" s="23"/>
      <c r="EL257" s="23"/>
      <c r="EM257" s="23"/>
      <c r="EN257" s="23"/>
      <c r="EO257" s="23"/>
      <c r="EP257" s="23"/>
      <c r="EQ257" s="23"/>
      <c r="ER257" s="23"/>
      <c r="ES257" s="23"/>
      <c r="ET257" s="23"/>
      <c r="EU257" s="23"/>
      <c r="EV257" s="23"/>
      <c r="EW257" s="23"/>
      <c r="EX257" s="23"/>
      <c r="EY257" s="23"/>
      <c r="EZ257" s="23"/>
      <c r="FA257" s="23"/>
      <c r="FB257" s="23"/>
      <c r="FC257" s="23"/>
      <c r="FD257" s="23"/>
      <c r="FE257" s="23"/>
      <c r="FF257" s="23"/>
      <c r="FG257" s="23"/>
      <c r="FH257" s="23"/>
      <c r="FI257" s="23"/>
      <c r="FJ257" s="23"/>
      <c r="FK257" s="23"/>
      <c r="FL257" s="23"/>
      <c r="FM257" s="23"/>
      <c r="FN257" s="23"/>
      <c r="FO257" s="23"/>
      <c r="FP257" s="23"/>
      <c r="FQ257" s="23"/>
      <c r="FR257" s="23"/>
      <c r="FS257" s="23"/>
      <c r="FT257" s="23"/>
      <c r="FU257" s="23"/>
      <c r="FV257" s="23"/>
      <c r="FW257" s="23"/>
      <c r="FX257" s="23"/>
      <c r="FY257" s="23"/>
      <c r="FZ257" s="23"/>
      <c r="GA257" s="23"/>
      <c r="GB257" s="23"/>
      <c r="GC257" s="23"/>
      <c r="GD257" s="23"/>
      <c r="GE257" s="23"/>
      <c r="GF257" s="23"/>
      <c r="GG257" s="23"/>
      <c r="GH257" s="23"/>
      <c r="GI257" s="23"/>
      <c r="GJ257" s="23"/>
      <c r="GK257" s="23"/>
      <c r="GL257" s="23"/>
      <c r="GM257" s="23"/>
      <c r="GN257" s="23"/>
      <c r="GO257" s="23"/>
      <c r="GP257" s="23"/>
      <c r="GQ257" s="23"/>
      <c r="GR257" s="23"/>
      <c r="GS257" s="23"/>
      <c r="GT257" s="23"/>
      <c r="GU257" s="23"/>
      <c r="GV257" s="23"/>
      <c r="GW257" s="23"/>
      <c r="GX257" s="23"/>
      <c r="GY257" s="23"/>
      <c r="GZ257" s="23"/>
      <c r="HA257" s="23"/>
      <c r="HB257" s="23"/>
      <c r="HC257" s="23"/>
      <c r="HD257" s="23"/>
      <c r="HE257" s="23"/>
      <c r="HF257" s="23"/>
      <c r="HG257" s="23"/>
      <c r="HH257" s="23"/>
      <c r="HI257" s="23"/>
      <c r="HJ257" s="23"/>
      <c r="HK257" s="23"/>
      <c r="HL257" s="23"/>
      <c r="HM257" s="23"/>
      <c r="HN257" s="23"/>
      <c r="HO257" s="23"/>
      <c r="HP257" s="23"/>
      <c r="HQ257" s="23"/>
      <c r="HR257" s="23"/>
      <c r="HS257" s="23"/>
      <c r="HT257" s="23"/>
      <c r="HU257" s="23"/>
      <c r="HV257" s="23"/>
      <c r="HW257" s="23"/>
      <c r="HX257" s="23"/>
      <c r="HY257" s="23"/>
      <c r="HZ257" s="23"/>
      <c r="IA257" s="23"/>
      <c r="IB257" s="23"/>
      <c r="IC257" s="23"/>
      <c r="ID257" s="23"/>
      <c r="IE257" s="23"/>
      <c r="IF257" s="23"/>
      <c r="IG257" s="23"/>
      <c r="IH257" s="23"/>
      <c r="II257" s="23"/>
      <c r="IJ257" s="23"/>
      <c r="IK257" s="23"/>
      <c r="IL257" s="23"/>
      <c r="IM257" s="23"/>
      <c r="IN257" s="23"/>
      <c r="IO257" s="23"/>
      <c r="IP257" s="23"/>
      <c r="IQ257" s="23"/>
      <c r="IR257" s="23"/>
      <c r="IS257" s="23"/>
      <c r="IT257" s="23"/>
    </row>
    <row r="258" spans="1:254" customFormat="1" ht="12.75" x14ac:dyDescent="0.2">
      <c r="A258" s="49"/>
      <c r="B258" s="49"/>
      <c r="C258" s="49"/>
      <c r="D258" s="49"/>
      <c r="E258" s="49"/>
      <c r="F258" s="49"/>
      <c r="G258" s="49"/>
    </row>
    <row r="259" spans="1:254" customFormat="1" ht="24" customHeight="1" thickBot="1" x14ac:dyDescent="0.25">
      <c r="A259" s="413" t="s">
        <v>536</v>
      </c>
      <c r="B259" s="413"/>
      <c r="C259" s="414" t="s">
        <v>645</v>
      </c>
      <c r="D259" s="414"/>
      <c r="E259" s="414"/>
      <c r="F259" s="414"/>
      <c r="G259" s="414"/>
      <c r="BW259" s="244" t="str">
        <f>C259</f>
        <v xml:space="preserve"> тип 10 Отмостка Бо  S=232,2 м2</v>
      </c>
      <c r="IT259" s="23"/>
    </row>
    <row r="260" spans="1:254" customFormat="1" ht="36" x14ac:dyDescent="0.2">
      <c r="A260" s="52">
        <v>58</v>
      </c>
      <c r="B260" s="60" t="s">
        <v>484</v>
      </c>
      <c r="C260" s="53" t="s">
        <v>638</v>
      </c>
      <c r="D260" s="54" t="s">
        <v>454</v>
      </c>
      <c r="E260" s="55">
        <v>0.23219999999999999</v>
      </c>
      <c r="F260" s="242"/>
      <c r="G260" s="59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  <c r="BX260" s="23"/>
      <c r="BY260" s="23"/>
      <c r="BZ260" s="23"/>
      <c r="CA260" s="23"/>
      <c r="CB260" s="23"/>
      <c r="CC260" s="23"/>
      <c r="CD260" s="23"/>
      <c r="CE260" s="23"/>
      <c r="CF260" s="23"/>
      <c r="CG260" s="23"/>
      <c r="CH260" s="23"/>
      <c r="CI260" s="23"/>
      <c r="CJ260" s="23"/>
      <c r="CK260" s="23"/>
      <c r="CL260" s="23"/>
      <c r="CM260" s="23"/>
      <c r="CN260" s="23"/>
      <c r="CO260" s="23"/>
      <c r="CP260" s="23"/>
      <c r="CQ260" s="23"/>
      <c r="CR260" s="23"/>
      <c r="CS260" s="23"/>
      <c r="CT260" s="23"/>
      <c r="CU260" s="23"/>
      <c r="CV260" s="23"/>
      <c r="CW260" s="23"/>
      <c r="CX260" s="23"/>
      <c r="CY260" s="23"/>
      <c r="CZ260" s="23"/>
      <c r="DA260" s="23"/>
      <c r="DB260" s="23"/>
      <c r="DC260" s="23"/>
      <c r="DD260" s="23"/>
      <c r="DE260" s="23"/>
      <c r="DF260" s="23"/>
      <c r="DG260" s="23"/>
      <c r="DH260" s="23"/>
      <c r="DI260" s="23"/>
      <c r="DJ260" s="23"/>
      <c r="DK260" s="23"/>
      <c r="DL260" s="23"/>
      <c r="DM260" s="23"/>
      <c r="DN260" s="23"/>
      <c r="DO260" s="23"/>
      <c r="DP260" s="23"/>
      <c r="DQ260" s="23"/>
      <c r="DR260" s="23"/>
      <c r="DS260" s="23"/>
      <c r="DT260" s="23"/>
      <c r="DU260" s="23"/>
      <c r="DV260" s="23"/>
      <c r="DW260" s="23"/>
      <c r="DX260" s="23"/>
      <c r="DY260" s="23"/>
      <c r="DZ260" s="23"/>
      <c r="EA260" s="23"/>
      <c r="EB260" s="23"/>
      <c r="EC260" s="23"/>
      <c r="ED260" s="23"/>
      <c r="EE260" s="23"/>
      <c r="EF260" s="23"/>
      <c r="EG260" s="23"/>
      <c r="EH260" s="23"/>
      <c r="EI260" s="23"/>
      <c r="EJ260" s="23"/>
      <c r="EK260" s="23"/>
      <c r="EL260" s="23"/>
      <c r="EM260" s="23"/>
      <c r="EN260" s="23"/>
      <c r="EO260" s="23"/>
      <c r="EP260" s="23"/>
      <c r="EQ260" s="23"/>
      <c r="ER260" s="23"/>
      <c r="ES260" s="23"/>
      <c r="ET260" s="23"/>
      <c r="EU260" s="23"/>
      <c r="EV260" s="23"/>
      <c r="EW260" s="23"/>
      <c r="EX260" s="23"/>
      <c r="EY260" s="23"/>
      <c r="EZ260" s="23"/>
      <c r="FA260" s="23"/>
      <c r="FB260" s="23"/>
      <c r="FC260" s="23"/>
      <c r="FD260" s="23"/>
      <c r="FE260" s="23"/>
      <c r="FF260" s="23"/>
      <c r="FG260" s="23"/>
      <c r="FH260" s="23"/>
      <c r="FI260" s="23"/>
      <c r="FJ260" s="23"/>
      <c r="FK260" s="23"/>
      <c r="FL260" s="23"/>
      <c r="FM260" s="23"/>
      <c r="FN260" s="23"/>
      <c r="FO260" s="23"/>
      <c r="FP260" s="23"/>
      <c r="FQ260" s="23"/>
      <c r="FR260" s="23"/>
      <c r="FS260" s="23"/>
      <c r="FT260" s="23"/>
      <c r="FU260" s="23"/>
      <c r="FV260" s="23"/>
      <c r="FW260" s="23"/>
      <c r="FX260" s="23"/>
      <c r="FY260" s="23"/>
      <c r="FZ260" s="23"/>
      <c r="GA260" s="23"/>
      <c r="GB260" s="23"/>
      <c r="GC260" s="23"/>
      <c r="GD260" s="23"/>
      <c r="GE260" s="23"/>
      <c r="GF260" s="23"/>
      <c r="GG260" s="23"/>
      <c r="GH260" s="23"/>
      <c r="GI260" s="23"/>
      <c r="GJ260" s="23"/>
      <c r="GK260" s="23"/>
      <c r="GL260" s="23"/>
      <c r="GM260" s="23"/>
      <c r="GN260" s="23"/>
      <c r="GO260" s="23"/>
      <c r="GP260" s="23"/>
      <c r="GQ260" s="23"/>
      <c r="GR260" s="23"/>
      <c r="GS260" s="23"/>
      <c r="GT260" s="23"/>
      <c r="GU260" s="23"/>
      <c r="GV260" s="23"/>
      <c r="GW260" s="23"/>
      <c r="GX260" s="23"/>
      <c r="GY260" s="23"/>
      <c r="GZ260" s="23"/>
      <c r="HA260" s="23"/>
      <c r="HB260" s="23"/>
      <c r="HC260" s="23"/>
      <c r="HD260" s="23"/>
      <c r="HE260" s="23"/>
      <c r="HF260" s="23"/>
      <c r="HG260" s="23"/>
      <c r="HH260" s="23"/>
      <c r="HI260" s="23"/>
      <c r="HJ260" s="23"/>
      <c r="HK260" s="23"/>
      <c r="HL260" s="23"/>
      <c r="HM260" s="23"/>
      <c r="HN260" s="23"/>
      <c r="HO260" s="23"/>
      <c r="HP260" s="23"/>
      <c r="HQ260" s="23"/>
      <c r="HR260" s="23"/>
      <c r="HS260" s="23"/>
      <c r="HT260" s="23"/>
      <c r="HU260" s="23"/>
      <c r="HV260" s="23"/>
      <c r="HW260" s="23"/>
      <c r="HX260" s="23"/>
      <c r="HY260" s="23"/>
      <c r="HZ260" s="23"/>
      <c r="IA260" s="23"/>
      <c r="IB260" s="23"/>
      <c r="IC260" s="23"/>
      <c r="ID260" s="23"/>
      <c r="IE260" s="23"/>
      <c r="IF260" s="23"/>
      <c r="IG260" s="23"/>
      <c r="IH260" s="23"/>
      <c r="II260" s="23"/>
      <c r="IJ260" s="23"/>
      <c r="IK260" s="23"/>
      <c r="IL260" s="23"/>
      <c r="IM260" s="23"/>
      <c r="IN260" s="23"/>
      <c r="IO260" s="23"/>
      <c r="IP260" s="23"/>
      <c r="IQ260" s="23"/>
      <c r="IR260" s="23"/>
      <c r="IS260" s="23"/>
      <c r="IT260" s="23"/>
    </row>
    <row r="261" spans="1:254" customFormat="1" ht="12.75" x14ac:dyDescent="0.2">
      <c r="A261" s="266" t="s">
        <v>644</v>
      </c>
      <c r="B261" s="265" t="s">
        <v>438</v>
      </c>
      <c r="C261" s="264" t="s">
        <v>439</v>
      </c>
      <c r="D261" s="263" t="s">
        <v>433</v>
      </c>
      <c r="E261" s="262">
        <v>2.83284</v>
      </c>
      <c r="F261" s="261" t="s">
        <v>875</v>
      </c>
      <c r="G261" s="260" t="s">
        <v>1008</v>
      </c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>
        <f>[1]Source!P638</f>
        <v>3037</v>
      </c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  <c r="BX261" s="23"/>
      <c r="BY261" s="23"/>
      <c r="BZ261" s="23"/>
      <c r="CA261" s="23"/>
      <c r="CB261" s="23"/>
      <c r="CC261" s="23"/>
      <c r="CD261" s="23"/>
      <c r="CE261" s="23"/>
      <c r="CF261" s="23"/>
      <c r="CG261" s="23"/>
      <c r="CH261" s="23"/>
      <c r="CI261" s="23"/>
      <c r="CJ261" s="23"/>
      <c r="CK261" s="23"/>
      <c r="CL261" s="23"/>
      <c r="CM261" s="23"/>
      <c r="CN261" s="23"/>
      <c r="CO261" s="23"/>
      <c r="CP261" s="23"/>
      <c r="CQ261" s="23"/>
      <c r="CR261" s="23"/>
      <c r="CS261" s="23"/>
      <c r="CT261" s="23"/>
      <c r="CU261" s="23"/>
      <c r="CV261" s="23"/>
      <c r="CW261" s="23"/>
      <c r="CX261" s="23"/>
      <c r="CY261" s="23"/>
      <c r="CZ261" s="23"/>
      <c r="DA261" s="23"/>
      <c r="DB261" s="23"/>
      <c r="DC261" s="23"/>
      <c r="DD261" s="23"/>
      <c r="DE261" s="23"/>
      <c r="DF261" s="23"/>
      <c r="DG261" s="23"/>
      <c r="DH261" s="23">
        <f>IF(E260&gt;0,ROUND([1]Source!P638/E260,2),0)</f>
        <v>13079.24</v>
      </c>
      <c r="DI261" s="23"/>
      <c r="DJ261" s="23"/>
      <c r="DK261" s="252" t="str">
        <f>F261</f>
        <v>Материал</v>
      </c>
      <c r="DL261" s="23">
        <f>[1]Source!P638</f>
        <v>3037</v>
      </c>
      <c r="DM261" s="23"/>
      <c r="DN261" s="23"/>
      <c r="DO261" s="23"/>
      <c r="DP261" s="23"/>
      <c r="DQ261" s="23"/>
      <c r="DR261" s="23"/>
      <c r="DS261" s="23"/>
      <c r="DT261" s="23"/>
      <c r="DU261" s="23"/>
      <c r="DV261" s="23"/>
      <c r="DW261" s="23"/>
      <c r="DX261" s="23"/>
      <c r="DY261" s="23"/>
      <c r="DZ261" s="23"/>
      <c r="EA261" s="23"/>
      <c r="EB261" s="23"/>
      <c r="EC261" s="23"/>
      <c r="ED261" s="23"/>
      <c r="EE261" s="23"/>
      <c r="EF261" s="23"/>
      <c r="EG261" s="23"/>
      <c r="EH261" s="23"/>
      <c r="EI261" s="23"/>
      <c r="EJ261" s="23"/>
      <c r="EK261" s="23"/>
      <c r="EL261" s="23"/>
      <c r="EM261" s="23"/>
      <c r="EN261" s="23"/>
      <c r="EO261" s="23"/>
      <c r="EP261" s="23"/>
      <c r="EQ261" s="23"/>
      <c r="ER261" s="23"/>
      <c r="ES261" s="23"/>
      <c r="ET261" s="23"/>
      <c r="EU261" s="23"/>
      <c r="EV261" s="23"/>
      <c r="EW261" s="23"/>
      <c r="EX261" s="23"/>
      <c r="EY261" s="23"/>
      <c r="EZ261" s="23"/>
      <c r="FA261" s="23"/>
      <c r="FB261" s="23"/>
      <c r="FC261" s="23"/>
      <c r="FD261" s="23"/>
      <c r="FE261" s="23"/>
      <c r="FF261" s="23"/>
      <c r="FG261" s="23"/>
      <c r="FH261" s="23"/>
      <c r="FI261" s="23"/>
      <c r="FJ261" s="23"/>
      <c r="FK261" s="23"/>
      <c r="FL261" s="23"/>
      <c r="FM261" s="23"/>
      <c r="FN261" s="23"/>
      <c r="FO261" s="23"/>
      <c r="FP261" s="23"/>
      <c r="FQ261" s="23"/>
      <c r="FR261" s="23"/>
      <c r="FS261" s="23"/>
      <c r="FT261" s="23"/>
      <c r="FU261" s="23"/>
      <c r="FV261" s="23"/>
      <c r="FW261" s="23"/>
      <c r="FX261" s="23"/>
      <c r="FY261" s="23"/>
      <c r="FZ261" s="23"/>
      <c r="GA261" s="23"/>
      <c r="GB261" s="23"/>
      <c r="GC261" s="23"/>
      <c r="GD261" s="23"/>
      <c r="GE261" s="23"/>
      <c r="GF261" s="23"/>
      <c r="GG261" s="23"/>
      <c r="GH261" s="23"/>
      <c r="GI261" s="23"/>
      <c r="GJ261" s="23"/>
      <c r="GK261" s="23"/>
      <c r="GL261" s="23"/>
      <c r="GM261" s="23"/>
      <c r="GN261" s="23"/>
      <c r="GO261" s="23"/>
      <c r="GP261" s="23"/>
      <c r="GQ261" s="23"/>
      <c r="GR261" s="23"/>
      <c r="GS261" s="23"/>
      <c r="GT261" s="23"/>
      <c r="GU261" s="23"/>
      <c r="GV261" s="23"/>
      <c r="GW261" s="23"/>
      <c r="GX261" s="23"/>
      <c r="GY261" s="23"/>
      <c r="GZ261" s="23"/>
      <c r="HA261" s="23"/>
      <c r="HB261" s="23"/>
      <c r="HC261" s="23"/>
      <c r="HD261" s="23"/>
      <c r="HE261" s="23"/>
      <c r="HF261" s="23"/>
      <c r="HG261" s="23"/>
      <c r="HH261" s="23"/>
      <c r="HI261" s="23"/>
      <c r="HJ261" s="23"/>
      <c r="HK261" s="23"/>
      <c r="HL261" s="23"/>
      <c r="HM261" s="23"/>
      <c r="HN261" s="23"/>
      <c r="HO261" s="23"/>
      <c r="HP261" s="23"/>
      <c r="HQ261" s="23"/>
      <c r="HR261" s="23"/>
      <c r="HS261" s="23"/>
      <c r="HT261" s="23"/>
      <c r="HU261" s="23"/>
      <c r="HV261" s="23"/>
      <c r="HW261" s="23"/>
      <c r="HX261" s="23"/>
      <c r="HY261" s="23"/>
      <c r="HZ261" s="23"/>
      <c r="IA261" s="23"/>
      <c r="IB261" s="23"/>
      <c r="IC261" s="23"/>
      <c r="ID261" s="23"/>
      <c r="IE261" s="23"/>
      <c r="IF261" s="23"/>
      <c r="IG261" s="23"/>
      <c r="IH261" s="23"/>
      <c r="II261" s="23"/>
      <c r="IJ261" s="23"/>
      <c r="IK261" s="23"/>
      <c r="IL261" s="23"/>
      <c r="IM261" s="23"/>
      <c r="IN261" s="23"/>
      <c r="IO261" s="23"/>
      <c r="IP261" s="23"/>
      <c r="IQ261" s="23"/>
      <c r="IR261" s="23"/>
      <c r="IS261" s="23"/>
      <c r="IT261" s="23"/>
    </row>
    <row r="262" spans="1:254" customFormat="1" ht="24" x14ac:dyDescent="0.2">
      <c r="A262" s="259" t="s">
        <v>643</v>
      </c>
      <c r="B262" s="258" t="s">
        <v>523</v>
      </c>
      <c r="C262" s="257" t="s">
        <v>524</v>
      </c>
      <c r="D262" s="256" t="s">
        <v>194</v>
      </c>
      <c r="E262" s="255">
        <v>47.3688</v>
      </c>
      <c r="F262" s="254" t="s">
        <v>875</v>
      </c>
      <c r="G262" s="253" t="s">
        <v>1008</v>
      </c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>
        <f>[1]Source!P640</f>
        <v>366294</v>
      </c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  <c r="BX262" s="23"/>
      <c r="BY262" s="23"/>
      <c r="BZ262" s="23"/>
      <c r="CA262" s="23"/>
      <c r="CB262" s="23"/>
      <c r="CC262" s="23"/>
      <c r="CD262" s="23"/>
      <c r="CE262" s="23"/>
      <c r="CF262" s="23"/>
      <c r="CG262" s="23"/>
      <c r="CH262" s="23"/>
      <c r="CI262" s="23"/>
      <c r="CJ262" s="23"/>
      <c r="CK262" s="23"/>
      <c r="CL262" s="23"/>
      <c r="CM262" s="23"/>
      <c r="CN262" s="23"/>
      <c r="CO262" s="23"/>
      <c r="CP262" s="23"/>
      <c r="CQ262" s="23"/>
      <c r="CR262" s="23"/>
      <c r="CS262" s="23"/>
      <c r="CT262" s="23"/>
      <c r="CU262" s="23"/>
      <c r="CV262" s="23"/>
      <c r="CW262" s="23"/>
      <c r="CX262" s="23"/>
      <c r="CY262" s="23"/>
      <c r="CZ262" s="23"/>
      <c r="DA262" s="23"/>
      <c r="DB262" s="23"/>
      <c r="DC262" s="23"/>
      <c r="DD262" s="23"/>
      <c r="DE262" s="23"/>
      <c r="DF262" s="23"/>
      <c r="DG262" s="23"/>
      <c r="DH262" s="23">
        <f>IF(E260&gt;0,ROUND([1]Source!P640/E260,2),0)</f>
        <v>1577493.54</v>
      </c>
      <c r="DI262" s="23"/>
      <c r="DJ262" s="23"/>
      <c r="DK262" s="252" t="str">
        <f>F262</f>
        <v>Материал</v>
      </c>
      <c r="DL262" s="23">
        <f>[1]Source!P640</f>
        <v>366294</v>
      </c>
      <c r="DM262" s="23"/>
      <c r="DN262" s="23"/>
      <c r="DO262" s="23"/>
      <c r="DP262" s="23"/>
      <c r="DQ262" s="23"/>
      <c r="DR262" s="23"/>
      <c r="DS262" s="23"/>
      <c r="DT262" s="23"/>
      <c r="DU262" s="23"/>
      <c r="DV262" s="23"/>
      <c r="DW262" s="23"/>
      <c r="DX262" s="23"/>
      <c r="DY262" s="23"/>
      <c r="DZ262" s="23"/>
      <c r="EA262" s="23"/>
      <c r="EB262" s="23"/>
      <c r="EC262" s="23"/>
      <c r="ED262" s="23"/>
      <c r="EE262" s="23"/>
      <c r="EF262" s="23"/>
      <c r="EG262" s="23"/>
      <c r="EH262" s="23"/>
      <c r="EI262" s="23"/>
      <c r="EJ262" s="23"/>
      <c r="EK262" s="23"/>
      <c r="EL262" s="23"/>
      <c r="EM262" s="23"/>
      <c r="EN262" s="23"/>
      <c r="EO262" s="23"/>
      <c r="EP262" s="23"/>
      <c r="EQ262" s="23"/>
      <c r="ER262" s="23"/>
      <c r="ES262" s="23"/>
      <c r="ET262" s="23"/>
      <c r="EU262" s="23"/>
      <c r="EV262" s="23"/>
      <c r="EW262" s="23"/>
      <c r="EX262" s="23"/>
      <c r="EY262" s="23"/>
      <c r="EZ262" s="23"/>
      <c r="FA262" s="23"/>
      <c r="FB262" s="23"/>
      <c r="FC262" s="23"/>
      <c r="FD262" s="23"/>
      <c r="FE262" s="23"/>
      <c r="FF262" s="23"/>
      <c r="FG262" s="23"/>
      <c r="FH262" s="23"/>
      <c r="FI262" s="23"/>
      <c r="FJ262" s="23"/>
      <c r="FK262" s="23"/>
      <c r="FL262" s="23"/>
      <c r="FM262" s="23"/>
      <c r="FN262" s="23"/>
      <c r="FO262" s="23"/>
      <c r="FP262" s="23"/>
      <c r="FQ262" s="23"/>
      <c r="FR262" s="23"/>
      <c r="FS262" s="23"/>
      <c r="FT262" s="23"/>
      <c r="FU262" s="23"/>
      <c r="FV262" s="23"/>
      <c r="FW262" s="23"/>
      <c r="FX262" s="23"/>
      <c r="FY262" s="23"/>
      <c r="FZ262" s="23"/>
      <c r="GA262" s="23"/>
      <c r="GB262" s="23"/>
      <c r="GC262" s="23"/>
      <c r="GD262" s="23"/>
      <c r="GE262" s="23"/>
      <c r="GF262" s="23"/>
      <c r="GG262" s="23"/>
      <c r="GH262" s="23"/>
      <c r="GI262" s="23"/>
      <c r="GJ262" s="23"/>
      <c r="GK262" s="23"/>
      <c r="GL262" s="23"/>
      <c r="GM262" s="23"/>
      <c r="GN262" s="23"/>
      <c r="GO262" s="23"/>
      <c r="GP262" s="23"/>
      <c r="GQ262" s="23"/>
      <c r="GR262" s="23"/>
      <c r="GS262" s="23"/>
      <c r="GT262" s="23"/>
      <c r="GU262" s="23"/>
      <c r="GV262" s="23"/>
      <c r="GW262" s="23"/>
      <c r="GX262" s="23"/>
      <c r="GY262" s="23"/>
      <c r="GZ262" s="23"/>
      <c r="HA262" s="23"/>
      <c r="HB262" s="23"/>
      <c r="HC262" s="23"/>
      <c r="HD262" s="23"/>
      <c r="HE262" s="23"/>
      <c r="HF262" s="23"/>
      <c r="HG262" s="23"/>
      <c r="HH262" s="23"/>
      <c r="HI262" s="23"/>
      <c r="HJ262" s="23"/>
      <c r="HK262" s="23"/>
      <c r="HL262" s="23"/>
      <c r="HM262" s="23"/>
      <c r="HN262" s="23"/>
      <c r="HO262" s="23"/>
      <c r="HP262" s="23"/>
      <c r="HQ262" s="23"/>
      <c r="HR262" s="23"/>
      <c r="HS262" s="23"/>
      <c r="HT262" s="23"/>
      <c r="HU262" s="23"/>
      <c r="HV262" s="23"/>
      <c r="HW262" s="23"/>
      <c r="HX262" s="23"/>
      <c r="HY262" s="23"/>
      <c r="HZ262" s="23"/>
      <c r="IA262" s="23"/>
      <c r="IB262" s="23"/>
      <c r="IC262" s="23"/>
      <c r="ID262" s="23"/>
      <c r="IE262" s="23"/>
      <c r="IF262" s="23"/>
      <c r="IG262" s="23"/>
      <c r="IH262" s="23"/>
      <c r="II262" s="23"/>
      <c r="IJ262" s="23"/>
      <c r="IK262" s="23"/>
      <c r="IL262" s="23"/>
      <c r="IM262" s="23"/>
      <c r="IN262" s="23"/>
      <c r="IO262" s="23"/>
      <c r="IP262" s="23"/>
      <c r="IQ262" s="23"/>
      <c r="IR262" s="23"/>
      <c r="IS262" s="23"/>
      <c r="IT262" s="23"/>
    </row>
    <row r="263" spans="1:254" customFormat="1" ht="24" x14ac:dyDescent="0.2">
      <c r="A263" s="101">
        <v>59</v>
      </c>
      <c r="B263" s="109" t="s">
        <v>485</v>
      </c>
      <c r="C263" s="102" t="s">
        <v>486</v>
      </c>
      <c r="D263" s="103" t="s">
        <v>454</v>
      </c>
      <c r="E263" s="104">
        <v>-0.23219999999999999</v>
      </c>
      <c r="F263" s="243"/>
      <c r="G263" s="108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  <c r="BX263" s="23"/>
      <c r="BY263" s="23"/>
      <c r="BZ263" s="23"/>
      <c r="CA263" s="23"/>
      <c r="CB263" s="23"/>
      <c r="CC263" s="23"/>
      <c r="CD263" s="23"/>
      <c r="CE263" s="23"/>
      <c r="CF263" s="23"/>
      <c r="CG263" s="23"/>
      <c r="CH263" s="23"/>
      <c r="CI263" s="23"/>
      <c r="CJ263" s="23"/>
      <c r="CK263" s="23"/>
      <c r="CL263" s="23"/>
      <c r="CM263" s="23"/>
      <c r="CN263" s="23"/>
      <c r="CO263" s="23"/>
      <c r="CP263" s="23"/>
      <c r="CQ263" s="23"/>
      <c r="CR263" s="23"/>
      <c r="CS263" s="23"/>
      <c r="CT263" s="23"/>
      <c r="CU263" s="23"/>
      <c r="CV263" s="23"/>
      <c r="CW263" s="23"/>
      <c r="CX263" s="23"/>
      <c r="CY263" s="23"/>
      <c r="CZ263" s="23"/>
      <c r="DA263" s="23"/>
      <c r="DB263" s="23"/>
      <c r="DC263" s="23"/>
      <c r="DD263" s="23"/>
      <c r="DE263" s="23"/>
      <c r="DF263" s="23"/>
      <c r="DG263" s="23"/>
      <c r="DH263" s="23"/>
      <c r="DI263" s="23"/>
      <c r="DJ263" s="23"/>
      <c r="DK263" s="23"/>
      <c r="DL263" s="23"/>
      <c r="DM263" s="23"/>
      <c r="DN263" s="23"/>
      <c r="DO263" s="23"/>
      <c r="DP263" s="23"/>
      <c r="DQ263" s="23"/>
      <c r="DR263" s="23"/>
      <c r="DS263" s="23"/>
      <c r="DT263" s="23"/>
      <c r="DU263" s="23"/>
      <c r="DV263" s="23"/>
      <c r="DW263" s="23"/>
      <c r="DX263" s="23"/>
      <c r="DY263" s="23"/>
      <c r="DZ263" s="23"/>
      <c r="EA263" s="23"/>
      <c r="EB263" s="23"/>
      <c r="EC263" s="23"/>
      <c r="ED263" s="23"/>
      <c r="EE263" s="23"/>
      <c r="EF263" s="23"/>
      <c r="EG263" s="23"/>
      <c r="EH263" s="23"/>
      <c r="EI263" s="23"/>
      <c r="EJ263" s="23"/>
      <c r="EK263" s="23"/>
      <c r="EL263" s="23"/>
      <c r="EM263" s="23"/>
      <c r="EN263" s="23"/>
      <c r="EO263" s="23"/>
      <c r="EP263" s="23"/>
      <c r="EQ263" s="23"/>
      <c r="ER263" s="23"/>
      <c r="ES263" s="23"/>
      <c r="ET263" s="23"/>
      <c r="EU263" s="23"/>
      <c r="EV263" s="23"/>
      <c r="EW263" s="23"/>
      <c r="EX263" s="23"/>
      <c r="EY263" s="23"/>
      <c r="EZ263" s="23"/>
      <c r="FA263" s="23"/>
      <c r="FB263" s="23"/>
      <c r="FC263" s="23"/>
      <c r="FD263" s="23"/>
      <c r="FE263" s="23"/>
      <c r="FF263" s="23"/>
      <c r="FG263" s="23"/>
      <c r="FH263" s="23"/>
      <c r="FI263" s="23"/>
      <c r="FJ263" s="23"/>
      <c r="FK263" s="23"/>
      <c r="FL263" s="23"/>
      <c r="FM263" s="23"/>
      <c r="FN263" s="23"/>
      <c r="FO263" s="23"/>
      <c r="FP263" s="23"/>
      <c r="FQ263" s="23"/>
      <c r="FR263" s="23"/>
      <c r="FS263" s="23"/>
      <c r="FT263" s="23"/>
      <c r="FU263" s="23"/>
      <c r="FV263" s="23"/>
      <c r="FW263" s="23"/>
      <c r="FX263" s="23"/>
      <c r="FY263" s="23"/>
      <c r="FZ263" s="23"/>
      <c r="GA263" s="23"/>
      <c r="GB263" s="23"/>
      <c r="GC263" s="23"/>
      <c r="GD263" s="23"/>
      <c r="GE263" s="23"/>
      <c r="GF263" s="23"/>
      <c r="GG263" s="23"/>
      <c r="GH263" s="23"/>
      <c r="GI263" s="23"/>
      <c r="GJ263" s="23"/>
      <c r="GK263" s="23"/>
      <c r="GL263" s="23"/>
      <c r="GM263" s="23"/>
      <c r="GN263" s="23"/>
      <c r="GO263" s="23"/>
      <c r="GP263" s="23"/>
      <c r="GQ263" s="23"/>
      <c r="GR263" s="23"/>
      <c r="GS263" s="23"/>
      <c r="GT263" s="23"/>
      <c r="GU263" s="23"/>
      <c r="GV263" s="23"/>
      <c r="GW263" s="23"/>
      <c r="GX263" s="23"/>
      <c r="GY263" s="23"/>
      <c r="GZ263" s="23"/>
      <c r="HA263" s="23"/>
      <c r="HB263" s="23"/>
      <c r="HC263" s="23"/>
      <c r="HD263" s="23"/>
      <c r="HE263" s="23"/>
      <c r="HF263" s="23"/>
      <c r="HG263" s="23"/>
      <c r="HH263" s="23"/>
      <c r="HI263" s="23"/>
      <c r="HJ263" s="23"/>
      <c r="HK263" s="23"/>
      <c r="HL263" s="23"/>
      <c r="HM263" s="23"/>
      <c r="HN263" s="23"/>
      <c r="HO263" s="23"/>
      <c r="HP263" s="23"/>
      <c r="HQ263" s="23"/>
      <c r="HR263" s="23"/>
      <c r="HS263" s="23"/>
      <c r="HT263" s="23"/>
      <c r="HU263" s="23"/>
      <c r="HV263" s="23"/>
      <c r="HW263" s="23"/>
      <c r="HX263" s="23"/>
      <c r="HY263" s="23"/>
      <c r="HZ263" s="23"/>
      <c r="IA263" s="23"/>
      <c r="IB263" s="23"/>
      <c r="IC263" s="23"/>
      <c r="ID263" s="23"/>
      <c r="IE263" s="23"/>
      <c r="IF263" s="23"/>
      <c r="IG263" s="23"/>
      <c r="IH263" s="23"/>
      <c r="II263" s="23"/>
      <c r="IJ263" s="23"/>
      <c r="IK263" s="23"/>
      <c r="IL263" s="23"/>
      <c r="IM263" s="23"/>
      <c r="IN263" s="23"/>
      <c r="IO263" s="23"/>
      <c r="IP263" s="23"/>
      <c r="IQ263" s="23"/>
      <c r="IR263" s="23"/>
      <c r="IS263" s="23"/>
      <c r="IT263" s="23"/>
    </row>
    <row r="264" spans="1:254" customFormat="1" ht="12.75" x14ac:dyDescent="0.2">
      <c r="A264" s="266" t="s">
        <v>642</v>
      </c>
      <c r="B264" s="265" t="s">
        <v>438</v>
      </c>
      <c r="C264" s="264" t="s">
        <v>439</v>
      </c>
      <c r="D264" s="263" t="s">
        <v>433</v>
      </c>
      <c r="E264" s="262">
        <v>-0.68498999999999999</v>
      </c>
      <c r="F264" s="261" t="s">
        <v>875</v>
      </c>
      <c r="G264" s="260" t="s">
        <v>1008</v>
      </c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>
        <f>[1]Source!P644</f>
        <v>-734</v>
      </c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  <c r="BX264" s="23"/>
      <c r="BY264" s="23"/>
      <c r="BZ264" s="23"/>
      <c r="CA264" s="23"/>
      <c r="CB264" s="23"/>
      <c r="CC264" s="23"/>
      <c r="CD264" s="23"/>
      <c r="CE264" s="23"/>
      <c r="CF264" s="23"/>
      <c r="CG264" s="23"/>
      <c r="CH264" s="23"/>
      <c r="CI264" s="23"/>
      <c r="CJ264" s="23"/>
      <c r="CK264" s="23"/>
      <c r="CL264" s="23"/>
      <c r="CM264" s="23"/>
      <c r="CN264" s="23"/>
      <c r="CO264" s="23"/>
      <c r="CP264" s="23"/>
      <c r="CQ264" s="23"/>
      <c r="CR264" s="23"/>
      <c r="CS264" s="23"/>
      <c r="CT264" s="23"/>
      <c r="CU264" s="23"/>
      <c r="CV264" s="23"/>
      <c r="CW264" s="23"/>
      <c r="CX264" s="23"/>
      <c r="CY264" s="23"/>
      <c r="CZ264" s="23"/>
      <c r="DA264" s="23"/>
      <c r="DB264" s="23"/>
      <c r="DC264" s="23"/>
      <c r="DD264" s="23"/>
      <c r="DE264" s="23"/>
      <c r="DF264" s="23"/>
      <c r="DG264" s="23"/>
      <c r="DH264" s="23">
        <f>IF(E263&gt;0,ROUND([1]Source!P644/E263,2),0)</f>
        <v>0</v>
      </c>
      <c r="DI264" s="23"/>
      <c r="DJ264" s="23"/>
      <c r="DK264" s="252" t="str">
        <f>F264</f>
        <v>Материал</v>
      </c>
      <c r="DL264" s="23">
        <f>[1]Source!P644</f>
        <v>-734</v>
      </c>
      <c r="DM264" s="23"/>
      <c r="DN264" s="23"/>
      <c r="DO264" s="23"/>
      <c r="DP264" s="23"/>
      <c r="DQ264" s="23"/>
      <c r="DR264" s="23"/>
      <c r="DS264" s="23"/>
      <c r="DT264" s="23"/>
      <c r="DU264" s="23"/>
      <c r="DV264" s="23"/>
      <c r="DW264" s="23"/>
      <c r="DX264" s="23"/>
      <c r="DY264" s="23"/>
      <c r="DZ264" s="23"/>
      <c r="EA264" s="23"/>
      <c r="EB264" s="23"/>
      <c r="EC264" s="23"/>
      <c r="ED264" s="23"/>
      <c r="EE264" s="23"/>
      <c r="EF264" s="23"/>
      <c r="EG264" s="23"/>
      <c r="EH264" s="23"/>
      <c r="EI264" s="23"/>
      <c r="EJ264" s="23"/>
      <c r="EK264" s="23"/>
      <c r="EL264" s="23"/>
      <c r="EM264" s="23"/>
      <c r="EN264" s="23"/>
      <c r="EO264" s="23"/>
      <c r="EP264" s="23"/>
      <c r="EQ264" s="23"/>
      <c r="ER264" s="23"/>
      <c r="ES264" s="23"/>
      <c r="ET264" s="23"/>
      <c r="EU264" s="23"/>
      <c r="EV264" s="23"/>
      <c r="EW264" s="23"/>
      <c r="EX264" s="23"/>
      <c r="EY264" s="23"/>
      <c r="EZ264" s="23"/>
      <c r="FA264" s="23"/>
      <c r="FB264" s="23"/>
      <c r="FC264" s="23"/>
      <c r="FD264" s="23"/>
      <c r="FE264" s="23"/>
      <c r="FF264" s="23"/>
      <c r="FG264" s="23"/>
      <c r="FH264" s="23"/>
      <c r="FI264" s="23"/>
      <c r="FJ264" s="23"/>
      <c r="FK264" s="23"/>
      <c r="FL264" s="23"/>
      <c r="FM264" s="23"/>
      <c r="FN264" s="23"/>
      <c r="FO264" s="23"/>
      <c r="FP264" s="23"/>
      <c r="FQ264" s="23"/>
      <c r="FR264" s="23"/>
      <c r="FS264" s="23"/>
      <c r="FT264" s="23"/>
      <c r="FU264" s="23"/>
      <c r="FV264" s="23"/>
      <c r="FW264" s="23"/>
      <c r="FX264" s="23"/>
      <c r="FY264" s="23"/>
      <c r="FZ264" s="23"/>
      <c r="GA264" s="23"/>
      <c r="GB264" s="23"/>
      <c r="GC264" s="23"/>
      <c r="GD264" s="23"/>
      <c r="GE264" s="23"/>
      <c r="GF264" s="23"/>
      <c r="GG264" s="23"/>
      <c r="GH264" s="23"/>
      <c r="GI264" s="23"/>
      <c r="GJ264" s="23"/>
      <c r="GK264" s="23"/>
      <c r="GL264" s="23"/>
      <c r="GM264" s="23"/>
      <c r="GN264" s="23"/>
      <c r="GO264" s="23"/>
      <c r="GP264" s="23"/>
      <c r="GQ264" s="23"/>
      <c r="GR264" s="23"/>
      <c r="GS264" s="23"/>
      <c r="GT264" s="23"/>
      <c r="GU264" s="23"/>
      <c r="GV264" s="23"/>
      <c r="GW264" s="23"/>
      <c r="GX264" s="23"/>
      <c r="GY264" s="23"/>
      <c r="GZ264" s="23"/>
      <c r="HA264" s="23"/>
      <c r="HB264" s="23"/>
      <c r="HC264" s="23"/>
      <c r="HD264" s="23"/>
      <c r="HE264" s="23"/>
      <c r="HF264" s="23"/>
      <c r="HG264" s="23"/>
      <c r="HH264" s="23"/>
      <c r="HI264" s="23"/>
      <c r="HJ264" s="23"/>
      <c r="HK264" s="23"/>
      <c r="HL264" s="23"/>
      <c r="HM264" s="23"/>
      <c r="HN264" s="23"/>
      <c r="HO264" s="23"/>
      <c r="HP264" s="23"/>
      <c r="HQ264" s="23"/>
      <c r="HR264" s="23"/>
      <c r="HS264" s="23"/>
      <c r="HT264" s="23"/>
      <c r="HU264" s="23"/>
      <c r="HV264" s="23"/>
      <c r="HW264" s="23"/>
      <c r="HX264" s="23"/>
      <c r="HY264" s="23"/>
      <c r="HZ264" s="23"/>
      <c r="IA264" s="23"/>
      <c r="IB264" s="23"/>
      <c r="IC264" s="23"/>
      <c r="ID264" s="23"/>
      <c r="IE264" s="23"/>
      <c r="IF264" s="23"/>
      <c r="IG264" s="23"/>
      <c r="IH264" s="23"/>
      <c r="II264" s="23"/>
      <c r="IJ264" s="23"/>
      <c r="IK264" s="23"/>
      <c r="IL264" s="23"/>
      <c r="IM264" s="23"/>
      <c r="IN264" s="23"/>
      <c r="IO264" s="23"/>
      <c r="IP264" s="23"/>
      <c r="IQ264" s="23"/>
      <c r="IR264" s="23"/>
      <c r="IS264" s="23"/>
      <c r="IT264" s="23"/>
    </row>
    <row r="265" spans="1:254" customFormat="1" ht="24" x14ac:dyDescent="0.2">
      <c r="A265" s="259" t="s">
        <v>641</v>
      </c>
      <c r="B265" s="258" t="s">
        <v>523</v>
      </c>
      <c r="C265" s="257" t="s">
        <v>524</v>
      </c>
      <c r="D265" s="256" t="s">
        <v>194</v>
      </c>
      <c r="E265" s="255">
        <v>-11.8422</v>
      </c>
      <c r="F265" s="254" t="s">
        <v>875</v>
      </c>
      <c r="G265" s="253" t="s">
        <v>1008</v>
      </c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>
        <f>[1]Source!P646</f>
        <v>-91574</v>
      </c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  <c r="BX265" s="23"/>
      <c r="BY265" s="23"/>
      <c r="BZ265" s="23"/>
      <c r="CA265" s="23"/>
      <c r="CB265" s="23"/>
      <c r="CC265" s="23"/>
      <c r="CD265" s="23"/>
      <c r="CE265" s="23"/>
      <c r="CF265" s="23"/>
      <c r="CG265" s="23"/>
      <c r="CH265" s="23"/>
      <c r="CI265" s="23"/>
      <c r="CJ265" s="23"/>
      <c r="CK265" s="23"/>
      <c r="CL265" s="23"/>
      <c r="CM265" s="23"/>
      <c r="CN265" s="23"/>
      <c r="CO265" s="23"/>
      <c r="CP265" s="23"/>
      <c r="CQ265" s="23"/>
      <c r="CR265" s="23"/>
      <c r="CS265" s="23"/>
      <c r="CT265" s="23"/>
      <c r="CU265" s="23"/>
      <c r="CV265" s="23"/>
      <c r="CW265" s="23"/>
      <c r="CX265" s="23"/>
      <c r="CY265" s="23"/>
      <c r="CZ265" s="23"/>
      <c r="DA265" s="23"/>
      <c r="DB265" s="23"/>
      <c r="DC265" s="23"/>
      <c r="DD265" s="23"/>
      <c r="DE265" s="23"/>
      <c r="DF265" s="23"/>
      <c r="DG265" s="23"/>
      <c r="DH265" s="23">
        <f>IF(E263&gt;0,ROUND([1]Source!P646/E263,2),0)</f>
        <v>0</v>
      </c>
      <c r="DI265" s="23"/>
      <c r="DJ265" s="23"/>
      <c r="DK265" s="252" t="str">
        <f>F265</f>
        <v>Материал</v>
      </c>
      <c r="DL265" s="23">
        <f>[1]Source!P646</f>
        <v>-91574</v>
      </c>
      <c r="DM265" s="23"/>
      <c r="DN265" s="23"/>
      <c r="DO265" s="23"/>
      <c r="DP265" s="23"/>
      <c r="DQ265" s="23"/>
      <c r="DR265" s="23"/>
      <c r="DS265" s="23"/>
      <c r="DT265" s="23"/>
      <c r="DU265" s="23"/>
      <c r="DV265" s="23"/>
      <c r="DW265" s="23"/>
      <c r="DX265" s="23"/>
      <c r="DY265" s="23"/>
      <c r="DZ265" s="23"/>
      <c r="EA265" s="23"/>
      <c r="EB265" s="23"/>
      <c r="EC265" s="23"/>
      <c r="ED265" s="23"/>
      <c r="EE265" s="23"/>
      <c r="EF265" s="23"/>
      <c r="EG265" s="23"/>
      <c r="EH265" s="23"/>
      <c r="EI265" s="23"/>
      <c r="EJ265" s="23"/>
      <c r="EK265" s="23"/>
      <c r="EL265" s="23"/>
      <c r="EM265" s="23"/>
      <c r="EN265" s="23"/>
      <c r="EO265" s="23"/>
      <c r="EP265" s="23"/>
      <c r="EQ265" s="23"/>
      <c r="ER265" s="23"/>
      <c r="ES265" s="23"/>
      <c r="ET265" s="23"/>
      <c r="EU265" s="23"/>
      <c r="EV265" s="23"/>
      <c r="EW265" s="23"/>
      <c r="EX265" s="23"/>
      <c r="EY265" s="23"/>
      <c r="EZ265" s="23"/>
      <c r="FA265" s="23"/>
      <c r="FB265" s="23"/>
      <c r="FC265" s="23"/>
      <c r="FD265" s="23"/>
      <c r="FE265" s="23"/>
      <c r="FF265" s="23"/>
      <c r="FG265" s="23"/>
      <c r="FH265" s="23"/>
      <c r="FI265" s="23"/>
      <c r="FJ265" s="23"/>
      <c r="FK265" s="23"/>
      <c r="FL265" s="23"/>
      <c r="FM265" s="23"/>
      <c r="FN265" s="23"/>
      <c r="FO265" s="23"/>
      <c r="FP265" s="23"/>
      <c r="FQ265" s="23"/>
      <c r="FR265" s="23"/>
      <c r="FS265" s="23"/>
      <c r="FT265" s="23"/>
      <c r="FU265" s="23"/>
      <c r="FV265" s="23"/>
      <c r="FW265" s="23"/>
      <c r="FX265" s="23"/>
      <c r="FY265" s="23"/>
      <c r="FZ265" s="23"/>
      <c r="GA265" s="23"/>
      <c r="GB265" s="23"/>
      <c r="GC265" s="23"/>
      <c r="GD265" s="23"/>
      <c r="GE265" s="23"/>
      <c r="GF265" s="23"/>
      <c r="GG265" s="23"/>
      <c r="GH265" s="23"/>
      <c r="GI265" s="23"/>
      <c r="GJ265" s="23"/>
      <c r="GK265" s="23"/>
      <c r="GL265" s="23"/>
      <c r="GM265" s="23"/>
      <c r="GN265" s="23"/>
      <c r="GO265" s="23"/>
      <c r="GP265" s="23"/>
      <c r="GQ265" s="23"/>
      <c r="GR265" s="23"/>
      <c r="GS265" s="23"/>
      <c r="GT265" s="23"/>
      <c r="GU265" s="23"/>
      <c r="GV265" s="23"/>
      <c r="GW265" s="23"/>
      <c r="GX265" s="23"/>
      <c r="GY265" s="23"/>
      <c r="GZ265" s="23"/>
      <c r="HA265" s="23"/>
      <c r="HB265" s="23"/>
      <c r="HC265" s="23"/>
      <c r="HD265" s="23"/>
      <c r="HE265" s="23"/>
      <c r="HF265" s="23"/>
      <c r="HG265" s="23"/>
      <c r="HH265" s="23"/>
      <c r="HI265" s="23"/>
      <c r="HJ265" s="23"/>
      <c r="HK265" s="23"/>
      <c r="HL265" s="23"/>
      <c r="HM265" s="23"/>
      <c r="HN265" s="23"/>
      <c r="HO265" s="23"/>
      <c r="HP265" s="23"/>
      <c r="HQ265" s="23"/>
      <c r="HR265" s="23"/>
      <c r="HS265" s="23"/>
      <c r="HT265" s="23"/>
      <c r="HU265" s="23"/>
      <c r="HV265" s="23"/>
      <c r="HW265" s="23"/>
      <c r="HX265" s="23"/>
      <c r="HY265" s="23"/>
      <c r="HZ265" s="23"/>
      <c r="IA265" s="23"/>
      <c r="IB265" s="23"/>
      <c r="IC265" s="23"/>
      <c r="ID265" s="23"/>
      <c r="IE265" s="23"/>
      <c r="IF265" s="23"/>
      <c r="IG265" s="23"/>
      <c r="IH265" s="23"/>
      <c r="II265" s="23"/>
      <c r="IJ265" s="23"/>
      <c r="IK265" s="23"/>
      <c r="IL265" s="23"/>
      <c r="IM265" s="23"/>
      <c r="IN265" s="23"/>
      <c r="IO265" s="23"/>
      <c r="IP265" s="23"/>
      <c r="IQ265" s="23"/>
      <c r="IR265" s="23"/>
      <c r="IS265" s="23"/>
      <c r="IT265" s="23"/>
    </row>
    <row r="266" spans="1:254" customFormat="1" ht="24" x14ac:dyDescent="0.2">
      <c r="A266" s="101">
        <v>60</v>
      </c>
      <c r="B266" s="109" t="s">
        <v>487</v>
      </c>
      <c r="C266" s="102" t="s">
        <v>488</v>
      </c>
      <c r="D266" s="103" t="s">
        <v>454</v>
      </c>
      <c r="E266" s="104">
        <v>0.23219999999999999</v>
      </c>
      <c r="F266" s="243"/>
      <c r="G266" s="108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  <c r="BX266" s="23"/>
      <c r="BY266" s="23"/>
      <c r="BZ266" s="23"/>
      <c r="CA266" s="23"/>
      <c r="CB266" s="23"/>
      <c r="CC266" s="23"/>
      <c r="CD266" s="23"/>
      <c r="CE266" s="23"/>
      <c r="CF266" s="23"/>
      <c r="CG266" s="23"/>
      <c r="CH266" s="23"/>
      <c r="CI266" s="23"/>
      <c r="CJ266" s="23"/>
      <c r="CK266" s="23"/>
      <c r="CL266" s="23"/>
      <c r="CM266" s="23"/>
      <c r="CN266" s="23"/>
      <c r="CO266" s="23"/>
      <c r="CP266" s="23"/>
      <c r="CQ266" s="23"/>
      <c r="CR266" s="23"/>
      <c r="CS266" s="23"/>
      <c r="CT266" s="23"/>
      <c r="CU266" s="23"/>
      <c r="CV266" s="23"/>
      <c r="CW266" s="23"/>
      <c r="CX266" s="23"/>
      <c r="CY266" s="23"/>
      <c r="CZ266" s="23"/>
      <c r="DA266" s="23"/>
      <c r="DB266" s="23"/>
      <c r="DC266" s="23"/>
      <c r="DD266" s="23"/>
      <c r="DE266" s="23"/>
      <c r="DF266" s="23"/>
      <c r="DG266" s="23"/>
      <c r="DH266" s="23"/>
      <c r="DI266" s="23"/>
      <c r="DJ266" s="23"/>
      <c r="DK266" s="23"/>
      <c r="DL266" s="23"/>
      <c r="DM266" s="23"/>
      <c r="DN266" s="23"/>
      <c r="DO266" s="23"/>
      <c r="DP266" s="23"/>
      <c r="DQ266" s="23"/>
      <c r="DR266" s="23"/>
      <c r="DS266" s="23"/>
      <c r="DT266" s="23"/>
      <c r="DU266" s="23"/>
      <c r="DV266" s="23"/>
      <c r="DW266" s="23"/>
      <c r="DX266" s="23"/>
      <c r="DY266" s="23"/>
      <c r="DZ266" s="23"/>
      <c r="EA266" s="23"/>
      <c r="EB266" s="23"/>
      <c r="EC266" s="23"/>
      <c r="ED266" s="23"/>
      <c r="EE266" s="23"/>
      <c r="EF266" s="23"/>
      <c r="EG266" s="23"/>
      <c r="EH266" s="23"/>
      <c r="EI266" s="23"/>
      <c r="EJ266" s="23"/>
      <c r="EK266" s="23"/>
      <c r="EL266" s="23"/>
      <c r="EM266" s="23"/>
      <c r="EN266" s="23"/>
      <c r="EO266" s="23"/>
      <c r="EP266" s="23"/>
      <c r="EQ266" s="23"/>
      <c r="ER266" s="23"/>
      <c r="ES266" s="23"/>
      <c r="ET266" s="23"/>
      <c r="EU266" s="23"/>
      <c r="EV266" s="23"/>
      <c r="EW266" s="23"/>
      <c r="EX266" s="23"/>
      <c r="EY266" s="23"/>
      <c r="EZ266" s="23"/>
      <c r="FA266" s="23"/>
      <c r="FB266" s="23"/>
      <c r="FC266" s="23"/>
      <c r="FD266" s="23"/>
      <c r="FE266" s="23"/>
      <c r="FF266" s="23"/>
      <c r="FG266" s="23"/>
      <c r="FH266" s="23"/>
      <c r="FI266" s="23"/>
      <c r="FJ266" s="23"/>
      <c r="FK266" s="23"/>
      <c r="FL266" s="23"/>
      <c r="FM266" s="23"/>
      <c r="FN266" s="23"/>
      <c r="FO266" s="23"/>
      <c r="FP266" s="23"/>
      <c r="FQ266" s="23"/>
      <c r="FR266" s="23"/>
      <c r="FS266" s="23"/>
      <c r="FT266" s="23"/>
      <c r="FU266" s="23"/>
      <c r="FV266" s="23"/>
      <c r="FW266" s="23"/>
      <c r="FX266" s="23"/>
      <c r="FY266" s="23"/>
      <c r="FZ266" s="23"/>
      <c r="GA266" s="23"/>
      <c r="GB266" s="23"/>
      <c r="GC266" s="23"/>
      <c r="GD266" s="23"/>
      <c r="GE266" s="23"/>
      <c r="GF266" s="23"/>
      <c r="GG266" s="23"/>
      <c r="GH266" s="23"/>
      <c r="GI266" s="23"/>
      <c r="GJ266" s="23"/>
      <c r="GK266" s="23"/>
      <c r="GL266" s="23"/>
      <c r="GM266" s="23"/>
      <c r="GN266" s="23"/>
      <c r="GO266" s="23"/>
      <c r="GP266" s="23"/>
      <c r="GQ266" s="23"/>
      <c r="GR266" s="23"/>
      <c r="GS266" s="23"/>
      <c r="GT266" s="23"/>
      <c r="GU266" s="23"/>
      <c r="GV266" s="23"/>
      <c r="GW266" s="23"/>
      <c r="GX266" s="23"/>
      <c r="GY266" s="23"/>
      <c r="GZ266" s="23"/>
      <c r="HA266" s="23"/>
      <c r="HB266" s="23"/>
      <c r="HC266" s="23"/>
      <c r="HD266" s="23"/>
      <c r="HE266" s="23"/>
      <c r="HF266" s="23"/>
      <c r="HG266" s="23"/>
      <c r="HH266" s="23"/>
      <c r="HI266" s="23"/>
      <c r="HJ266" s="23"/>
      <c r="HK266" s="23"/>
      <c r="HL266" s="23"/>
      <c r="HM266" s="23"/>
      <c r="HN266" s="23"/>
      <c r="HO266" s="23"/>
      <c r="HP266" s="23"/>
      <c r="HQ266" s="23"/>
      <c r="HR266" s="23"/>
      <c r="HS266" s="23"/>
      <c r="HT266" s="23"/>
      <c r="HU266" s="23"/>
      <c r="HV266" s="23"/>
      <c r="HW266" s="23"/>
      <c r="HX266" s="23"/>
      <c r="HY266" s="23"/>
      <c r="HZ266" s="23"/>
      <c r="IA266" s="23"/>
      <c r="IB266" s="23"/>
      <c r="IC266" s="23"/>
      <c r="ID266" s="23"/>
      <c r="IE266" s="23"/>
      <c r="IF266" s="23"/>
      <c r="IG266" s="23"/>
      <c r="IH266" s="23"/>
      <c r="II266" s="23"/>
      <c r="IJ266" s="23"/>
      <c r="IK266" s="23"/>
      <c r="IL266" s="23"/>
      <c r="IM266" s="23"/>
      <c r="IN266" s="23"/>
      <c r="IO266" s="23"/>
      <c r="IP266" s="23"/>
      <c r="IQ266" s="23"/>
      <c r="IR266" s="23"/>
      <c r="IS266" s="23"/>
      <c r="IT266" s="23"/>
    </row>
    <row r="267" spans="1:254" customFormat="1" ht="36" x14ac:dyDescent="0.2">
      <c r="A267" s="266" t="s">
        <v>640</v>
      </c>
      <c r="B267" s="265" t="s">
        <v>526</v>
      </c>
      <c r="C267" s="264" t="s">
        <v>632</v>
      </c>
      <c r="D267" s="263" t="s">
        <v>436</v>
      </c>
      <c r="E267" s="262">
        <v>0.33668999999999999</v>
      </c>
      <c r="F267" s="261" t="s">
        <v>875</v>
      </c>
      <c r="G267" s="260" t="s">
        <v>1008</v>
      </c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>
        <f>[1]Source!P650</f>
        <v>38714</v>
      </c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  <c r="BX267" s="23"/>
      <c r="BY267" s="23"/>
      <c r="BZ267" s="23"/>
      <c r="CA267" s="23"/>
      <c r="CB267" s="23"/>
      <c r="CC267" s="23"/>
      <c r="CD267" s="23"/>
      <c r="CE267" s="23"/>
      <c r="CF267" s="23"/>
      <c r="CG267" s="23"/>
      <c r="CH267" s="23"/>
      <c r="CI267" s="23"/>
      <c r="CJ267" s="23"/>
      <c r="CK267" s="23"/>
      <c r="CL267" s="23"/>
      <c r="CM267" s="23"/>
      <c r="CN267" s="23"/>
      <c r="CO267" s="23"/>
      <c r="CP267" s="23"/>
      <c r="CQ267" s="23"/>
      <c r="CR267" s="23"/>
      <c r="CS267" s="23"/>
      <c r="CT267" s="23"/>
      <c r="CU267" s="23"/>
      <c r="CV267" s="23"/>
      <c r="CW267" s="23"/>
      <c r="CX267" s="23"/>
      <c r="CY267" s="23"/>
      <c r="CZ267" s="23"/>
      <c r="DA267" s="23"/>
      <c r="DB267" s="23"/>
      <c r="DC267" s="23"/>
      <c r="DD267" s="23"/>
      <c r="DE267" s="23"/>
      <c r="DF267" s="23"/>
      <c r="DG267" s="23"/>
      <c r="DH267" s="23">
        <f>IF(E266&gt;0,ROUND([1]Source!P650/E266,2),0)</f>
        <v>166726.96</v>
      </c>
      <c r="DI267" s="23"/>
      <c r="DJ267" s="23"/>
      <c r="DK267" s="252" t="str">
        <f>F267</f>
        <v>Материал</v>
      </c>
      <c r="DL267" s="23">
        <f>[1]Source!P650</f>
        <v>38714</v>
      </c>
      <c r="DM267" s="23"/>
      <c r="DN267" s="23"/>
      <c r="DO267" s="23"/>
      <c r="DP267" s="23"/>
      <c r="DQ267" s="23"/>
      <c r="DR267" s="23"/>
      <c r="DS267" s="23"/>
      <c r="DT267" s="23"/>
      <c r="DU267" s="23"/>
      <c r="DV267" s="23"/>
      <c r="DW267" s="23"/>
      <c r="DX267" s="23"/>
      <c r="DY267" s="23"/>
      <c r="DZ267" s="23"/>
      <c r="EA267" s="23"/>
      <c r="EB267" s="23"/>
      <c r="EC267" s="23"/>
      <c r="ED267" s="23"/>
      <c r="EE267" s="23"/>
      <c r="EF267" s="23"/>
      <c r="EG267" s="23"/>
      <c r="EH267" s="23"/>
      <c r="EI267" s="23"/>
      <c r="EJ267" s="23"/>
      <c r="EK267" s="23"/>
      <c r="EL267" s="23"/>
      <c r="EM267" s="23"/>
      <c r="EN267" s="23"/>
      <c r="EO267" s="23"/>
      <c r="EP267" s="23"/>
      <c r="EQ267" s="23"/>
      <c r="ER267" s="23"/>
      <c r="ES267" s="23"/>
      <c r="ET267" s="23"/>
      <c r="EU267" s="23"/>
      <c r="EV267" s="23"/>
      <c r="EW267" s="23"/>
      <c r="EX267" s="23"/>
      <c r="EY267" s="23"/>
      <c r="EZ267" s="23"/>
      <c r="FA267" s="23"/>
      <c r="FB267" s="23"/>
      <c r="FC267" s="23"/>
      <c r="FD267" s="23"/>
      <c r="FE267" s="23"/>
      <c r="FF267" s="23"/>
      <c r="FG267" s="23"/>
      <c r="FH267" s="23"/>
      <c r="FI267" s="23"/>
      <c r="FJ267" s="23"/>
      <c r="FK267" s="23"/>
      <c r="FL267" s="23"/>
      <c r="FM267" s="23"/>
      <c r="FN267" s="23"/>
      <c r="FO267" s="23"/>
      <c r="FP267" s="23"/>
      <c r="FQ267" s="23"/>
      <c r="FR267" s="23"/>
      <c r="FS267" s="23"/>
      <c r="FT267" s="23"/>
      <c r="FU267" s="23"/>
      <c r="FV267" s="23"/>
      <c r="FW267" s="23"/>
      <c r="FX267" s="23"/>
      <c r="FY267" s="23"/>
      <c r="FZ267" s="23"/>
      <c r="GA267" s="23"/>
      <c r="GB267" s="23"/>
      <c r="GC267" s="23"/>
      <c r="GD267" s="23"/>
      <c r="GE267" s="23"/>
      <c r="GF267" s="23"/>
      <c r="GG267" s="23"/>
      <c r="GH267" s="23"/>
      <c r="GI267" s="23"/>
      <c r="GJ267" s="23"/>
      <c r="GK267" s="23"/>
      <c r="GL267" s="23"/>
      <c r="GM267" s="23"/>
      <c r="GN267" s="23"/>
      <c r="GO267" s="23"/>
      <c r="GP267" s="23"/>
      <c r="GQ267" s="23"/>
      <c r="GR267" s="23"/>
      <c r="GS267" s="23"/>
      <c r="GT267" s="23"/>
      <c r="GU267" s="23"/>
      <c r="GV267" s="23"/>
      <c r="GW267" s="23"/>
      <c r="GX267" s="23"/>
      <c r="GY267" s="23"/>
      <c r="GZ267" s="23"/>
      <c r="HA267" s="23"/>
      <c r="HB267" s="23"/>
      <c r="HC267" s="23"/>
      <c r="HD267" s="23"/>
      <c r="HE267" s="23"/>
      <c r="HF267" s="23"/>
      <c r="HG267" s="23"/>
      <c r="HH267" s="23"/>
      <c r="HI267" s="23"/>
      <c r="HJ267" s="23"/>
      <c r="HK267" s="23"/>
      <c r="HL267" s="23"/>
      <c r="HM267" s="23"/>
      <c r="HN267" s="23"/>
      <c r="HO267" s="23"/>
      <c r="HP267" s="23"/>
      <c r="HQ267" s="23"/>
      <c r="HR267" s="23"/>
      <c r="HS267" s="23"/>
      <c r="HT267" s="23"/>
      <c r="HU267" s="23"/>
      <c r="HV267" s="23"/>
      <c r="HW267" s="23"/>
      <c r="HX267" s="23"/>
      <c r="HY267" s="23"/>
      <c r="HZ267" s="23"/>
      <c r="IA267" s="23"/>
      <c r="IB267" s="23"/>
      <c r="IC267" s="23"/>
      <c r="ID267" s="23"/>
      <c r="IE267" s="23"/>
      <c r="IF267" s="23"/>
      <c r="IG267" s="23"/>
      <c r="IH267" s="23"/>
      <c r="II267" s="23"/>
      <c r="IJ267" s="23"/>
      <c r="IK267" s="23"/>
      <c r="IL267" s="23"/>
      <c r="IM267" s="23"/>
      <c r="IN267" s="23"/>
      <c r="IO267" s="23"/>
      <c r="IP267" s="23"/>
      <c r="IQ267" s="23"/>
      <c r="IR267" s="23"/>
      <c r="IS267" s="23"/>
      <c r="IT267" s="23"/>
    </row>
    <row r="268" spans="1:254" customFormat="1" ht="18" customHeight="1" thickBot="1" x14ac:dyDescent="0.25">
      <c r="A268" s="413" t="s">
        <v>536</v>
      </c>
      <c r="B268" s="413"/>
      <c r="C268" s="414" t="s">
        <v>639</v>
      </c>
      <c r="D268" s="414"/>
      <c r="E268" s="414"/>
      <c r="F268" s="414"/>
      <c r="G268" s="414"/>
      <c r="BW268" s="244" t="str">
        <f>C268</f>
        <v xml:space="preserve"> тип 11 Отмостка Бпо  S=59,2 м2</v>
      </c>
      <c r="IT268" s="23"/>
    </row>
    <row r="269" spans="1:254" customFormat="1" ht="36" x14ac:dyDescent="0.2">
      <c r="A269" s="52">
        <v>61</v>
      </c>
      <c r="B269" s="60" t="s">
        <v>484</v>
      </c>
      <c r="C269" s="53" t="s">
        <v>638</v>
      </c>
      <c r="D269" s="54" t="s">
        <v>454</v>
      </c>
      <c r="E269" s="55">
        <v>5.9200000000000003E-2</v>
      </c>
      <c r="F269" s="242"/>
      <c r="G269" s="59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  <c r="BX269" s="23"/>
      <c r="BY269" s="23"/>
      <c r="BZ269" s="23"/>
      <c r="CA269" s="23"/>
      <c r="CB269" s="23"/>
      <c r="CC269" s="23"/>
      <c r="CD269" s="23"/>
      <c r="CE269" s="23"/>
      <c r="CF269" s="23"/>
      <c r="CG269" s="23"/>
      <c r="CH269" s="23"/>
      <c r="CI269" s="23"/>
      <c r="CJ269" s="23"/>
      <c r="CK269" s="23"/>
      <c r="CL269" s="23"/>
      <c r="CM269" s="23"/>
      <c r="CN269" s="23"/>
      <c r="CO269" s="23"/>
      <c r="CP269" s="23"/>
      <c r="CQ269" s="23"/>
      <c r="CR269" s="23"/>
      <c r="CS269" s="23"/>
      <c r="CT269" s="23"/>
      <c r="CU269" s="23"/>
      <c r="CV269" s="23"/>
      <c r="CW269" s="23"/>
      <c r="CX269" s="23"/>
      <c r="CY269" s="23"/>
      <c r="CZ269" s="23"/>
      <c r="DA269" s="23"/>
      <c r="DB269" s="23"/>
      <c r="DC269" s="23"/>
      <c r="DD269" s="23"/>
      <c r="DE269" s="23"/>
      <c r="DF269" s="23"/>
      <c r="DG269" s="23"/>
      <c r="DH269" s="23"/>
      <c r="DI269" s="23"/>
      <c r="DJ269" s="23"/>
      <c r="DK269" s="23"/>
      <c r="DL269" s="23"/>
      <c r="DM269" s="23"/>
      <c r="DN269" s="23"/>
      <c r="DO269" s="23"/>
      <c r="DP269" s="23"/>
      <c r="DQ269" s="23"/>
      <c r="DR269" s="23"/>
      <c r="DS269" s="23"/>
      <c r="DT269" s="23"/>
      <c r="DU269" s="23"/>
      <c r="DV269" s="23"/>
      <c r="DW269" s="23"/>
      <c r="DX269" s="23"/>
      <c r="DY269" s="23"/>
      <c r="DZ269" s="23"/>
      <c r="EA269" s="23"/>
      <c r="EB269" s="23"/>
      <c r="EC269" s="23"/>
      <c r="ED269" s="23"/>
      <c r="EE269" s="23"/>
      <c r="EF269" s="23"/>
      <c r="EG269" s="23"/>
      <c r="EH269" s="23"/>
      <c r="EI269" s="23"/>
      <c r="EJ269" s="23"/>
      <c r="EK269" s="23"/>
      <c r="EL269" s="23"/>
      <c r="EM269" s="23"/>
      <c r="EN269" s="23"/>
      <c r="EO269" s="23"/>
      <c r="EP269" s="23"/>
      <c r="EQ269" s="23"/>
      <c r="ER269" s="23"/>
      <c r="ES269" s="23"/>
      <c r="ET269" s="23"/>
      <c r="EU269" s="23"/>
      <c r="EV269" s="23"/>
      <c r="EW269" s="23"/>
      <c r="EX269" s="23"/>
      <c r="EY269" s="23"/>
      <c r="EZ269" s="23"/>
      <c r="FA269" s="23"/>
      <c r="FB269" s="23"/>
      <c r="FC269" s="23"/>
      <c r="FD269" s="23"/>
      <c r="FE269" s="23"/>
      <c r="FF269" s="23"/>
      <c r="FG269" s="23"/>
      <c r="FH269" s="23"/>
      <c r="FI269" s="23"/>
      <c r="FJ269" s="23"/>
      <c r="FK269" s="23"/>
      <c r="FL269" s="23"/>
      <c r="FM269" s="23"/>
      <c r="FN269" s="23"/>
      <c r="FO269" s="23"/>
      <c r="FP269" s="23"/>
      <c r="FQ269" s="23"/>
      <c r="FR269" s="23"/>
      <c r="FS269" s="23"/>
      <c r="FT269" s="23"/>
      <c r="FU269" s="23"/>
      <c r="FV269" s="23"/>
      <c r="FW269" s="23"/>
      <c r="FX269" s="23"/>
      <c r="FY269" s="23"/>
      <c r="FZ269" s="23"/>
      <c r="GA269" s="23"/>
      <c r="GB269" s="23"/>
      <c r="GC269" s="23"/>
      <c r="GD269" s="23"/>
      <c r="GE269" s="23"/>
      <c r="GF269" s="23"/>
      <c r="GG269" s="23"/>
      <c r="GH269" s="23"/>
      <c r="GI269" s="23"/>
      <c r="GJ269" s="23"/>
      <c r="GK269" s="23"/>
      <c r="GL269" s="23"/>
      <c r="GM269" s="23"/>
      <c r="GN269" s="23"/>
      <c r="GO269" s="23"/>
      <c r="GP269" s="23"/>
      <c r="GQ269" s="23"/>
      <c r="GR269" s="23"/>
      <c r="GS269" s="23"/>
      <c r="GT269" s="23"/>
      <c r="GU269" s="23"/>
      <c r="GV269" s="23"/>
      <c r="GW269" s="23"/>
      <c r="GX269" s="23"/>
      <c r="GY269" s="23"/>
      <c r="GZ269" s="23"/>
      <c r="HA269" s="23"/>
      <c r="HB269" s="23"/>
      <c r="HC269" s="23"/>
      <c r="HD269" s="23"/>
      <c r="HE269" s="23"/>
      <c r="HF269" s="23"/>
      <c r="HG269" s="23"/>
      <c r="HH269" s="23"/>
      <c r="HI269" s="23"/>
      <c r="HJ269" s="23"/>
      <c r="HK269" s="23"/>
      <c r="HL269" s="23"/>
      <c r="HM269" s="23"/>
      <c r="HN269" s="23"/>
      <c r="HO269" s="23"/>
      <c r="HP269" s="23"/>
      <c r="HQ269" s="23"/>
      <c r="HR269" s="23"/>
      <c r="HS269" s="23"/>
      <c r="HT269" s="23"/>
      <c r="HU269" s="23"/>
      <c r="HV269" s="23"/>
      <c r="HW269" s="23"/>
      <c r="HX269" s="23"/>
      <c r="HY269" s="23"/>
      <c r="HZ269" s="23"/>
      <c r="IA269" s="23"/>
      <c r="IB269" s="23"/>
      <c r="IC269" s="23"/>
      <c r="ID269" s="23"/>
      <c r="IE269" s="23"/>
      <c r="IF269" s="23"/>
      <c r="IG269" s="23"/>
      <c r="IH269" s="23"/>
      <c r="II269" s="23"/>
      <c r="IJ269" s="23"/>
      <c r="IK269" s="23"/>
      <c r="IL269" s="23"/>
      <c r="IM269" s="23"/>
      <c r="IN269" s="23"/>
      <c r="IO269" s="23"/>
      <c r="IP269" s="23"/>
      <c r="IQ269" s="23"/>
      <c r="IR269" s="23"/>
      <c r="IS269" s="23"/>
      <c r="IT269" s="23"/>
    </row>
    <row r="270" spans="1:254" customFormat="1" ht="12.75" x14ac:dyDescent="0.2">
      <c r="A270" s="266" t="s">
        <v>637</v>
      </c>
      <c r="B270" s="265" t="s">
        <v>438</v>
      </c>
      <c r="C270" s="264" t="s">
        <v>439</v>
      </c>
      <c r="D270" s="263" t="s">
        <v>433</v>
      </c>
      <c r="E270" s="262">
        <v>0.72223999999999999</v>
      </c>
      <c r="F270" s="261" t="s">
        <v>875</v>
      </c>
      <c r="G270" s="260" t="s">
        <v>1008</v>
      </c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>
        <f>[1]Source!P689</f>
        <v>774</v>
      </c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  <c r="BX270" s="23"/>
      <c r="BY270" s="23"/>
      <c r="BZ270" s="23"/>
      <c r="CA270" s="23"/>
      <c r="CB270" s="23"/>
      <c r="CC270" s="23"/>
      <c r="CD270" s="23"/>
      <c r="CE270" s="23"/>
      <c r="CF270" s="23"/>
      <c r="CG270" s="23"/>
      <c r="CH270" s="23"/>
      <c r="CI270" s="23"/>
      <c r="CJ270" s="23"/>
      <c r="CK270" s="23"/>
      <c r="CL270" s="23"/>
      <c r="CM270" s="23"/>
      <c r="CN270" s="23"/>
      <c r="CO270" s="23"/>
      <c r="CP270" s="23"/>
      <c r="CQ270" s="23"/>
      <c r="CR270" s="23"/>
      <c r="CS270" s="23"/>
      <c r="CT270" s="23"/>
      <c r="CU270" s="23"/>
      <c r="CV270" s="23"/>
      <c r="CW270" s="23"/>
      <c r="CX270" s="23"/>
      <c r="CY270" s="23"/>
      <c r="CZ270" s="23"/>
      <c r="DA270" s="23"/>
      <c r="DB270" s="23"/>
      <c r="DC270" s="23"/>
      <c r="DD270" s="23"/>
      <c r="DE270" s="23"/>
      <c r="DF270" s="23"/>
      <c r="DG270" s="23"/>
      <c r="DH270" s="23">
        <f>IF(E269&gt;0,ROUND([1]Source!P689/E269,2),0)</f>
        <v>13074.32</v>
      </c>
      <c r="DI270" s="23"/>
      <c r="DJ270" s="23"/>
      <c r="DK270" s="252" t="str">
        <f>F270</f>
        <v>Материал</v>
      </c>
      <c r="DL270" s="23">
        <f>[1]Source!P689</f>
        <v>774</v>
      </c>
      <c r="DM270" s="23"/>
      <c r="DN270" s="23"/>
      <c r="DO270" s="23"/>
      <c r="DP270" s="23"/>
      <c r="DQ270" s="23"/>
      <c r="DR270" s="23"/>
      <c r="DS270" s="23"/>
      <c r="DT270" s="23"/>
      <c r="DU270" s="23"/>
      <c r="DV270" s="23"/>
      <c r="DW270" s="23"/>
      <c r="DX270" s="23"/>
      <c r="DY270" s="23"/>
      <c r="DZ270" s="23"/>
      <c r="EA270" s="23"/>
      <c r="EB270" s="23"/>
      <c r="EC270" s="23"/>
      <c r="ED270" s="23"/>
      <c r="EE270" s="23"/>
      <c r="EF270" s="23"/>
      <c r="EG270" s="23"/>
      <c r="EH270" s="23"/>
      <c r="EI270" s="23"/>
      <c r="EJ270" s="23"/>
      <c r="EK270" s="23"/>
      <c r="EL270" s="23"/>
      <c r="EM270" s="23"/>
      <c r="EN270" s="23"/>
      <c r="EO270" s="23"/>
      <c r="EP270" s="23"/>
      <c r="EQ270" s="23"/>
      <c r="ER270" s="23"/>
      <c r="ES270" s="23"/>
      <c r="ET270" s="23"/>
      <c r="EU270" s="23"/>
      <c r="EV270" s="23"/>
      <c r="EW270" s="23"/>
      <c r="EX270" s="23"/>
      <c r="EY270" s="23"/>
      <c r="EZ270" s="23"/>
      <c r="FA270" s="23"/>
      <c r="FB270" s="23"/>
      <c r="FC270" s="23"/>
      <c r="FD270" s="23"/>
      <c r="FE270" s="23"/>
      <c r="FF270" s="23"/>
      <c r="FG270" s="23"/>
      <c r="FH270" s="23"/>
      <c r="FI270" s="23"/>
      <c r="FJ270" s="23"/>
      <c r="FK270" s="23"/>
      <c r="FL270" s="23"/>
      <c r="FM270" s="23"/>
      <c r="FN270" s="23"/>
      <c r="FO270" s="23"/>
      <c r="FP270" s="23"/>
      <c r="FQ270" s="23"/>
      <c r="FR270" s="23"/>
      <c r="FS270" s="23"/>
      <c r="FT270" s="23"/>
      <c r="FU270" s="23"/>
      <c r="FV270" s="23"/>
      <c r="FW270" s="23"/>
      <c r="FX270" s="23"/>
      <c r="FY270" s="23"/>
      <c r="FZ270" s="23"/>
      <c r="GA270" s="23"/>
      <c r="GB270" s="23"/>
      <c r="GC270" s="23"/>
      <c r="GD270" s="23"/>
      <c r="GE270" s="23"/>
      <c r="GF270" s="23"/>
      <c r="GG270" s="23"/>
      <c r="GH270" s="23"/>
      <c r="GI270" s="23"/>
      <c r="GJ270" s="23"/>
      <c r="GK270" s="23"/>
      <c r="GL270" s="23"/>
      <c r="GM270" s="23"/>
      <c r="GN270" s="23"/>
      <c r="GO270" s="23"/>
      <c r="GP270" s="23"/>
      <c r="GQ270" s="23"/>
      <c r="GR270" s="23"/>
      <c r="GS270" s="23"/>
      <c r="GT270" s="23"/>
      <c r="GU270" s="23"/>
      <c r="GV270" s="23"/>
      <c r="GW270" s="23"/>
      <c r="GX270" s="23"/>
      <c r="GY270" s="23"/>
      <c r="GZ270" s="23"/>
      <c r="HA270" s="23"/>
      <c r="HB270" s="23"/>
      <c r="HC270" s="23"/>
      <c r="HD270" s="23"/>
      <c r="HE270" s="23"/>
      <c r="HF270" s="23"/>
      <c r="HG270" s="23"/>
      <c r="HH270" s="23"/>
      <c r="HI270" s="23"/>
      <c r="HJ270" s="23"/>
      <c r="HK270" s="23"/>
      <c r="HL270" s="23"/>
      <c r="HM270" s="23"/>
      <c r="HN270" s="23"/>
      <c r="HO270" s="23"/>
      <c r="HP270" s="23"/>
      <c r="HQ270" s="23"/>
      <c r="HR270" s="23"/>
      <c r="HS270" s="23"/>
      <c r="HT270" s="23"/>
      <c r="HU270" s="23"/>
      <c r="HV270" s="23"/>
      <c r="HW270" s="23"/>
      <c r="HX270" s="23"/>
      <c r="HY270" s="23"/>
      <c r="HZ270" s="23"/>
      <c r="IA270" s="23"/>
      <c r="IB270" s="23"/>
      <c r="IC270" s="23"/>
      <c r="ID270" s="23"/>
      <c r="IE270" s="23"/>
      <c r="IF270" s="23"/>
      <c r="IG270" s="23"/>
      <c r="IH270" s="23"/>
      <c r="II270" s="23"/>
      <c r="IJ270" s="23"/>
      <c r="IK270" s="23"/>
      <c r="IL270" s="23"/>
      <c r="IM270" s="23"/>
      <c r="IN270" s="23"/>
      <c r="IO270" s="23"/>
      <c r="IP270" s="23"/>
      <c r="IQ270" s="23"/>
      <c r="IR270" s="23"/>
      <c r="IS270" s="23"/>
      <c r="IT270" s="23"/>
    </row>
    <row r="271" spans="1:254" customFormat="1" ht="24" x14ac:dyDescent="0.2">
      <c r="A271" s="259" t="s">
        <v>636</v>
      </c>
      <c r="B271" s="258" t="s">
        <v>523</v>
      </c>
      <c r="C271" s="257" t="s">
        <v>524</v>
      </c>
      <c r="D271" s="256" t="s">
        <v>194</v>
      </c>
      <c r="E271" s="255">
        <v>12.0768</v>
      </c>
      <c r="F271" s="254" t="s">
        <v>875</v>
      </c>
      <c r="G271" s="253" t="s">
        <v>1008</v>
      </c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>
        <f>[1]Source!P691</f>
        <v>93388</v>
      </c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  <c r="CA271" s="23"/>
      <c r="CB271" s="23"/>
      <c r="CC271" s="23"/>
      <c r="CD271" s="23"/>
      <c r="CE271" s="23"/>
      <c r="CF271" s="23"/>
      <c r="CG271" s="23"/>
      <c r="CH271" s="23"/>
      <c r="CI271" s="23"/>
      <c r="CJ271" s="23"/>
      <c r="CK271" s="23"/>
      <c r="CL271" s="23"/>
      <c r="CM271" s="23"/>
      <c r="CN271" s="23"/>
      <c r="CO271" s="23"/>
      <c r="CP271" s="23"/>
      <c r="CQ271" s="23"/>
      <c r="CR271" s="23"/>
      <c r="CS271" s="23"/>
      <c r="CT271" s="23"/>
      <c r="CU271" s="23"/>
      <c r="CV271" s="23"/>
      <c r="CW271" s="23"/>
      <c r="CX271" s="23"/>
      <c r="CY271" s="23"/>
      <c r="CZ271" s="23"/>
      <c r="DA271" s="23"/>
      <c r="DB271" s="23"/>
      <c r="DC271" s="23"/>
      <c r="DD271" s="23"/>
      <c r="DE271" s="23"/>
      <c r="DF271" s="23"/>
      <c r="DG271" s="23"/>
      <c r="DH271" s="23">
        <f>IF(E269&gt;0,ROUND([1]Source!P691/E269,2),0)</f>
        <v>1577500</v>
      </c>
      <c r="DI271" s="23"/>
      <c r="DJ271" s="23"/>
      <c r="DK271" s="252" t="str">
        <f>F271</f>
        <v>Материал</v>
      </c>
      <c r="DL271" s="23">
        <f>[1]Source!P691</f>
        <v>93388</v>
      </c>
      <c r="DM271" s="23"/>
      <c r="DN271" s="23"/>
      <c r="DO271" s="23"/>
      <c r="DP271" s="23"/>
      <c r="DQ271" s="23"/>
      <c r="DR271" s="23"/>
      <c r="DS271" s="23"/>
      <c r="DT271" s="23"/>
      <c r="DU271" s="23"/>
      <c r="DV271" s="23"/>
      <c r="DW271" s="23"/>
      <c r="DX271" s="23"/>
      <c r="DY271" s="23"/>
      <c r="DZ271" s="23"/>
      <c r="EA271" s="23"/>
      <c r="EB271" s="23"/>
      <c r="EC271" s="23"/>
      <c r="ED271" s="23"/>
      <c r="EE271" s="23"/>
      <c r="EF271" s="23"/>
      <c r="EG271" s="23"/>
      <c r="EH271" s="23"/>
      <c r="EI271" s="23"/>
      <c r="EJ271" s="23"/>
      <c r="EK271" s="23"/>
      <c r="EL271" s="23"/>
      <c r="EM271" s="23"/>
      <c r="EN271" s="23"/>
      <c r="EO271" s="23"/>
      <c r="EP271" s="23"/>
      <c r="EQ271" s="23"/>
      <c r="ER271" s="23"/>
      <c r="ES271" s="23"/>
      <c r="ET271" s="23"/>
      <c r="EU271" s="23"/>
      <c r="EV271" s="23"/>
      <c r="EW271" s="23"/>
      <c r="EX271" s="23"/>
      <c r="EY271" s="23"/>
      <c r="EZ271" s="23"/>
      <c r="FA271" s="23"/>
      <c r="FB271" s="23"/>
      <c r="FC271" s="23"/>
      <c r="FD271" s="23"/>
      <c r="FE271" s="23"/>
      <c r="FF271" s="23"/>
      <c r="FG271" s="23"/>
      <c r="FH271" s="23"/>
      <c r="FI271" s="23"/>
      <c r="FJ271" s="23"/>
      <c r="FK271" s="23"/>
      <c r="FL271" s="23"/>
      <c r="FM271" s="23"/>
      <c r="FN271" s="23"/>
      <c r="FO271" s="23"/>
      <c r="FP271" s="23"/>
      <c r="FQ271" s="23"/>
      <c r="FR271" s="23"/>
      <c r="FS271" s="23"/>
      <c r="FT271" s="23"/>
      <c r="FU271" s="23"/>
      <c r="FV271" s="23"/>
      <c r="FW271" s="23"/>
      <c r="FX271" s="23"/>
      <c r="FY271" s="23"/>
      <c r="FZ271" s="23"/>
      <c r="GA271" s="23"/>
      <c r="GB271" s="23"/>
      <c r="GC271" s="23"/>
      <c r="GD271" s="23"/>
      <c r="GE271" s="23"/>
      <c r="GF271" s="23"/>
      <c r="GG271" s="23"/>
      <c r="GH271" s="23"/>
      <c r="GI271" s="23"/>
      <c r="GJ271" s="23"/>
      <c r="GK271" s="23"/>
      <c r="GL271" s="23"/>
      <c r="GM271" s="23"/>
      <c r="GN271" s="23"/>
      <c r="GO271" s="23"/>
      <c r="GP271" s="23"/>
      <c r="GQ271" s="23"/>
      <c r="GR271" s="23"/>
      <c r="GS271" s="23"/>
      <c r="GT271" s="23"/>
      <c r="GU271" s="23"/>
      <c r="GV271" s="23"/>
      <c r="GW271" s="23"/>
      <c r="GX271" s="23"/>
      <c r="GY271" s="23"/>
      <c r="GZ271" s="23"/>
      <c r="HA271" s="23"/>
      <c r="HB271" s="23"/>
      <c r="HC271" s="23"/>
      <c r="HD271" s="23"/>
      <c r="HE271" s="23"/>
      <c r="HF271" s="23"/>
      <c r="HG271" s="23"/>
      <c r="HH271" s="23"/>
      <c r="HI271" s="23"/>
      <c r="HJ271" s="23"/>
      <c r="HK271" s="23"/>
      <c r="HL271" s="23"/>
      <c r="HM271" s="23"/>
      <c r="HN271" s="23"/>
      <c r="HO271" s="23"/>
      <c r="HP271" s="23"/>
      <c r="HQ271" s="23"/>
      <c r="HR271" s="23"/>
      <c r="HS271" s="23"/>
      <c r="HT271" s="23"/>
      <c r="HU271" s="23"/>
      <c r="HV271" s="23"/>
      <c r="HW271" s="23"/>
      <c r="HX271" s="23"/>
      <c r="HY271" s="23"/>
      <c r="HZ271" s="23"/>
      <c r="IA271" s="23"/>
      <c r="IB271" s="23"/>
      <c r="IC271" s="23"/>
      <c r="ID271" s="23"/>
      <c r="IE271" s="23"/>
      <c r="IF271" s="23"/>
      <c r="IG271" s="23"/>
      <c r="IH271" s="23"/>
      <c r="II271" s="23"/>
      <c r="IJ271" s="23"/>
      <c r="IK271" s="23"/>
      <c r="IL271" s="23"/>
      <c r="IM271" s="23"/>
      <c r="IN271" s="23"/>
      <c r="IO271" s="23"/>
      <c r="IP271" s="23"/>
      <c r="IQ271" s="23"/>
      <c r="IR271" s="23"/>
      <c r="IS271" s="23"/>
      <c r="IT271" s="23"/>
    </row>
    <row r="272" spans="1:254" customFormat="1" ht="24" x14ac:dyDescent="0.2">
      <c r="A272" s="101">
        <v>62</v>
      </c>
      <c r="B272" s="109" t="s">
        <v>485</v>
      </c>
      <c r="C272" s="102" t="s">
        <v>486</v>
      </c>
      <c r="D272" s="103" t="s">
        <v>454</v>
      </c>
      <c r="E272" s="104">
        <v>-5.9200000000000003E-2</v>
      </c>
      <c r="F272" s="243"/>
      <c r="G272" s="108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  <c r="CA272" s="23"/>
      <c r="CB272" s="23"/>
      <c r="CC272" s="23"/>
      <c r="CD272" s="23"/>
      <c r="CE272" s="23"/>
      <c r="CF272" s="23"/>
      <c r="CG272" s="23"/>
      <c r="CH272" s="23"/>
      <c r="CI272" s="23"/>
      <c r="CJ272" s="23"/>
      <c r="CK272" s="23"/>
      <c r="CL272" s="23"/>
      <c r="CM272" s="23"/>
      <c r="CN272" s="23"/>
      <c r="CO272" s="23"/>
      <c r="CP272" s="23"/>
      <c r="CQ272" s="23"/>
      <c r="CR272" s="23"/>
      <c r="CS272" s="23"/>
      <c r="CT272" s="23"/>
      <c r="CU272" s="23"/>
      <c r="CV272" s="23"/>
      <c r="CW272" s="23"/>
      <c r="CX272" s="23"/>
      <c r="CY272" s="23"/>
      <c r="CZ272" s="23"/>
      <c r="DA272" s="23"/>
      <c r="DB272" s="23"/>
      <c r="DC272" s="23"/>
      <c r="DD272" s="23"/>
      <c r="DE272" s="23"/>
      <c r="DF272" s="23"/>
      <c r="DG272" s="23"/>
      <c r="DH272" s="23"/>
      <c r="DI272" s="23"/>
      <c r="DJ272" s="23"/>
      <c r="DK272" s="23"/>
      <c r="DL272" s="23"/>
      <c r="DM272" s="23"/>
      <c r="DN272" s="23"/>
      <c r="DO272" s="23"/>
      <c r="DP272" s="23"/>
      <c r="DQ272" s="23"/>
      <c r="DR272" s="23"/>
      <c r="DS272" s="23"/>
      <c r="DT272" s="23"/>
      <c r="DU272" s="23"/>
      <c r="DV272" s="23"/>
      <c r="DW272" s="23"/>
      <c r="DX272" s="23"/>
      <c r="DY272" s="23"/>
      <c r="DZ272" s="23"/>
      <c r="EA272" s="23"/>
      <c r="EB272" s="23"/>
      <c r="EC272" s="23"/>
      <c r="ED272" s="23"/>
      <c r="EE272" s="23"/>
      <c r="EF272" s="23"/>
      <c r="EG272" s="23"/>
      <c r="EH272" s="23"/>
      <c r="EI272" s="23"/>
      <c r="EJ272" s="23"/>
      <c r="EK272" s="23"/>
      <c r="EL272" s="23"/>
      <c r="EM272" s="23"/>
      <c r="EN272" s="23"/>
      <c r="EO272" s="23"/>
      <c r="EP272" s="23"/>
      <c r="EQ272" s="23"/>
      <c r="ER272" s="23"/>
      <c r="ES272" s="23"/>
      <c r="ET272" s="23"/>
      <c r="EU272" s="23"/>
      <c r="EV272" s="23"/>
      <c r="EW272" s="23"/>
      <c r="EX272" s="23"/>
      <c r="EY272" s="23"/>
      <c r="EZ272" s="23"/>
      <c r="FA272" s="23"/>
      <c r="FB272" s="23"/>
      <c r="FC272" s="23"/>
      <c r="FD272" s="23"/>
      <c r="FE272" s="23"/>
      <c r="FF272" s="23"/>
      <c r="FG272" s="23"/>
      <c r="FH272" s="23"/>
      <c r="FI272" s="23"/>
      <c r="FJ272" s="23"/>
      <c r="FK272" s="23"/>
      <c r="FL272" s="23"/>
      <c r="FM272" s="23"/>
      <c r="FN272" s="23"/>
      <c r="FO272" s="23"/>
      <c r="FP272" s="23"/>
      <c r="FQ272" s="23"/>
      <c r="FR272" s="23"/>
      <c r="FS272" s="23"/>
      <c r="FT272" s="23"/>
      <c r="FU272" s="23"/>
      <c r="FV272" s="23"/>
      <c r="FW272" s="23"/>
      <c r="FX272" s="23"/>
      <c r="FY272" s="23"/>
      <c r="FZ272" s="23"/>
      <c r="GA272" s="23"/>
      <c r="GB272" s="23"/>
      <c r="GC272" s="23"/>
      <c r="GD272" s="23"/>
      <c r="GE272" s="23"/>
      <c r="GF272" s="23"/>
      <c r="GG272" s="23"/>
      <c r="GH272" s="23"/>
      <c r="GI272" s="23"/>
      <c r="GJ272" s="23"/>
      <c r="GK272" s="23"/>
      <c r="GL272" s="23"/>
      <c r="GM272" s="23"/>
      <c r="GN272" s="23"/>
      <c r="GO272" s="23"/>
      <c r="GP272" s="23"/>
      <c r="GQ272" s="23"/>
      <c r="GR272" s="23"/>
      <c r="GS272" s="23"/>
      <c r="GT272" s="23"/>
      <c r="GU272" s="23"/>
      <c r="GV272" s="23"/>
      <c r="GW272" s="23"/>
      <c r="GX272" s="23"/>
      <c r="GY272" s="23"/>
      <c r="GZ272" s="23"/>
      <c r="HA272" s="23"/>
      <c r="HB272" s="23"/>
      <c r="HC272" s="23"/>
      <c r="HD272" s="23"/>
      <c r="HE272" s="23"/>
      <c r="HF272" s="23"/>
      <c r="HG272" s="23"/>
      <c r="HH272" s="23"/>
      <c r="HI272" s="23"/>
      <c r="HJ272" s="23"/>
      <c r="HK272" s="23"/>
      <c r="HL272" s="23"/>
      <c r="HM272" s="23"/>
      <c r="HN272" s="23"/>
      <c r="HO272" s="23"/>
      <c r="HP272" s="23"/>
      <c r="HQ272" s="23"/>
      <c r="HR272" s="23"/>
      <c r="HS272" s="23"/>
      <c r="HT272" s="23"/>
      <c r="HU272" s="23"/>
      <c r="HV272" s="23"/>
      <c r="HW272" s="23"/>
      <c r="HX272" s="23"/>
      <c r="HY272" s="23"/>
      <c r="HZ272" s="23"/>
      <c r="IA272" s="23"/>
      <c r="IB272" s="23"/>
      <c r="IC272" s="23"/>
      <c r="ID272" s="23"/>
      <c r="IE272" s="23"/>
      <c r="IF272" s="23"/>
      <c r="IG272" s="23"/>
      <c r="IH272" s="23"/>
      <c r="II272" s="23"/>
      <c r="IJ272" s="23"/>
      <c r="IK272" s="23"/>
      <c r="IL272" s="23"/>
      <c r="IM272" s="23"/>
      <c r="IN272" s="23"/>
      <c r="IO272" s="23"/>
      <c r="IP272" s="23"/>
      <c r="IQ272" s="23"/>
      <c r="IR272" s="23"/>
      <c r="IS272" s="23"/>
      <c r="IT272" s="23"/>
    </row>
    <row r="273" spans="1:254" customFormat="1" ht="12.75" x14ac:dyDescent="0.2">
      <c r="A273" s="266" t="s">
        <v>635</v>
      </c>
      <c r="B273" s="265" t="s">
        <v>438</v>
      </c>
      <c r="C273" s="264" t="s">
        <v>439</v>
      </c>
      <c r="D273" s="263" t="s">
        <v>433</v>
      </c>
      <c r="E273" s="262">
        <v>-0.17463999999999999</v>
      </c>
      <c r="F273" s="261" t="s">
        <v>875</v>
      </c>
      <c r="G273" s="260" t="s">
        <v>1008</v>
      </c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>
        <f>[1]Source!P695</f>
        <v>-187</v>
      </c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  <c r="BX273" s="23"/>
      <c r="BY273" s="23"/>
      <c r="BZ273" s="23"/>
      <c r="CA273" s="23"/>
      <c r="CB273" s="23"/>
      <c r="CC273" s="23"/>
      <c r="CD273" s="23"/>
      <c r="CE273" s="23"/>
      <c r="CF273" s="23"/>
      <c r="CG273" s="23"/>
      <c r="CH273" s="23"/>
      <c r="CI273" s="23"/>
      <c r="CJ273" s="23"/>
      <c r="CK273" s="23"/>
      <c r="CL273" s="23"/>
      <c r="CM273" s="23"/>
      <c r="CN273" s="23"/>
      <c r="CO273" s="23"/>
      <c r="CP273" s="23"/>
      <c r="CQ273" s="23"/>
      <c r="CR273" s="23"/>
      <c r="CS273" s="23"/>
      <c r="CT273" s="23"/>
      <c r="CU273" s="23"/>
      <c r="CV273" s="23"/>
      <c r="CW273" s="23"/>
      <c r="CX273" s="23"/>
      <c r="CY273" s="23"/>
      <c r="CZ273" s="23"/>
      <c r="DA273" s="23"/>
      <c r="DB273" s="23"/>
      <c r="DC273" s="23"/>
      <c r="DD273" s="23"/>
      <c r="DE273" s="23"/>
      <c r="DF273" s="23"/>
      <c r="DG273" s="23"/>
      <c r="DH273" s="23">
        <f>IF(E272&gt;0,ROUND([1]Source!P695/E272,2),0)</f>
        <v>0</v>
      </c>
      <c r="DI273" s="23"/>
      <c r="DJ273" s="23"/>
      <c r="DK273" s="252" t="str">
        <f>F273</f>
        <v>Материал</v>
      </c>
      <c r="DL273" s="23">
        <f>[1]Source!P695</f>
        <v>-187</v>
      </c>
      <c r="DM273" s="23"/>
      <c r="DN273" s="23"/>
      <c r="DO273" s="23"/>
      <c r="DP273" s="23"/>
      <c r="DQ273" s="23"/>
      <c r="DR273" s="23"/>
      <c r="DS273" s="23"/>
      <c r="DT273" s="23"/>
      <c r="DU273" s="23"/>
      <c r="DV273" s="23"/>
      <c r="DW273" s="23"/>
      <c r="DX273" s="23"/>
      <c r="DY273" s="23"/>
      <c r="DZ273" s="23"/>
      <c r="EA273" s="23"/>
      <c r="EB273" s="23"/>
      <c r="EC273" s="23"/>
      <c r="ED273" s="23"/>
      <c r="EE273" s="23"/>
      <c r="EF273" s="23"/>
      <c r="EG273" s="23"/>
      <c r="EH273" s="23"/>
      <c r="EI273" s="23"/>
      <c r="EJ273" s="23"/>
      <c r="EK273" s="23"/>
      <c r="EL273" s="23"/>
      <c r="EM273" s="23"/>
      <c r="EN273" s="23"/>
      <c r="EO273" s="23"/>
      <c r="EP273" s="23"/>
      <c r="EQ273" s="23"/>
      <c r="ER273" s="23"/>
      <c r="ES273" s="23"/>
      <c r="ET273" s="23"/>
      <c r="EU273" s="23"/>
      <c r="EV273" s="23"/>
      <c r="EW273" s="23"/>
      <c r="EX273" s="23"/>
      <c r="EY273" s="23"/>
      <c r="EZ273" s="23"/>
      <c r="FA273" s="23"/>
      <c r="FB273" s="23"/>
      <c r="FC273" s="23"/>
      <c r="FD273" s="23"/>
      <c r="FE273" s="23"/>
      <c r="FF273" s="23"/>
      <c r="FG273" s="23"/>
      <c r="FH273" s="23"/>
      <c r="FI273" s="23"/>
      <c r="FJ273" s="23"/>
      <c r="FK273" s="23"/>
      <c r="FL273" s="23"/>
      <c r="FM273" s="23"/>
      <c r="FN273" s="23"/>
      <c r="FO273" s="23"/>
      <c r="FP273" s="23"/>
      <c r="FQ273" s="23"/>
      <c r="FR273" s="23"/>
      <c r="FS273" s="23"/>
      <c r="FT273" s="23"/>
      <c r="FU273" s="23"/>
      <c r="FV273" s="23"/>
      <c r="FW273" s="23"/>
      <c r="FX273" s="23"/>
      <c r="FY273" s="23"/>
      <c r="FZ273" s="23"/>
      <c r="GA273" s="23"/>
      <c r="GB273" s="23"/>
      <c r="GC273" s="23"/>
      <c r="GD273" s="23"/>
      <c r="GE273" s="23"/>
      <c r="GF273" s="23"/>
      <c r="GG273" s="23"/>
      <c r="GH273" s="23"/>
      <c r="GI273" s="23"/>
      <c r="GJ273" s="23"/>
      <c r="GK273" s="23"/>
      <c r="GL273" s="23"/>
      <c r="GM273" s="23"/>
      <c r="GN273" s="23"/>
      <c r="GO273" s="23"/>
      <c r="GP273" s="23"/>
      <c r="GQ273" s="23"/>
      <c r="GR273" s="23"/>
      <c r="GS273" s="23"/>
      <c r="GT273" s="23"/>
      <c r="GU273" s="23"/>
      <c r="GV273" s="23"/>
      <c r="GW273" s="23"/>
      <c r="GX273" s="23"/>
      <c r="GY273" s="23"/>
      <c r="GZ273" s="23"/>
      <c r="HA273" s="23"/>
      <c r="HB273" s="23"/>
      <c r="HC273" s="23"/>
      <c r="HD273" s="23"/>
      <c r="HE273" s="23"/>
      <c r="HF273" s="23"/>
      <c r="HG273" s="23"/>
      <c r="HH273" s="23"/>
      <c r="HI273" s="23"/>
      <c r="HJ273" s="23"/>
      <c r="HK273" s="23"/>
      <c r="HL273" s="23"/>
      <c r="HM273" s="23"/>
      <c r="HN273" s="23"/>
      <c r="HO273" s="23"/>
      <c r="HP273" s="23"/>
      <c r="HQ273" s="23"/>
      <c r="HR273" s="23"/>
      <c r="HS273" s="23"/>
      <c r="HT273" s="23"/>
      <c r="HU273" s="23"/>
      <c r="HV273" s="23"/>
      <c r="HW273" s="23"/>
      <c r="HX273" s="23"/>
      <c r="HY273" s="23"/>
      <c r="HZ273" s="23"/>
      <c r="IA273" s="23"/>
      <c r="IB273" s="23"/>
      <c r="IC273" s="23"/>
      <c r="ID273" s="23"/>
      <c r="IE273" s="23"/>
      <c r="IF273" s="23"/>
      <c r="IG273" s="23"/>
      <c r="IH273" s="23"/>
      <c r="II273" s="23"/>
      <c r="IJ273" s="23"/>
      <c r="IK273" s="23"/>
      <c r="IL273" s="23"/>
      <c r="IM273" s="23"/>
      <c r="IN273" s="23"/>
      <c r="IO273" s="23"/>
      <c r="IP273" s="23"/>
      <c r="IQ273" s="23"/>
      <c r="IR273" s="23"/>
      <c r="IS273" s="23"/>
      <c r="IT273" s="23"/>
    </row>
    <row r="274" spans="1:254" customFormat="1" ht="24" x14ac:dyDescent="0.2">
      <c r="A274" s="259" t="s">
        <v>634</v>
      </c>
      <c r="B274" s="258" t="s">
        <v>523</v>
      </c>
      <c r="C274" s="257" t="s">
        <v>524</v>
      </c>
      <c r="D274" s="256" t="s">
        <v>194</v>
      </c>
      <c r="E274" s="255">
        <v>-3.0192000000000001</v>
      </c>
      <c r="F274" s="254" t="s">
        <v>875</v>
      </c>
      <c r="G274" s="253" t="s">
        <v>1008</v>
      </c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>
        <f>[1]Source!P697</f>
        <v>-23347</v>
      </c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  <c r="BX274" s="23"/>
      <c r="BY274" s="23"/>
      <c r="BZ274" s="23"/>
      <c r="CA274" s="23"/>
      <c r="CB274" s="23"/>
      <c r="CC274" s="23"/>
      <c r="CD274" s="23"/>
      <c r="CE274" s="23"/>
      <c r="CF274" s="23"/>
      <c r="CG274" s="23"/>
      <c r="CH274" s="23"/>
      <c r="CI274" s="23"/>
      <c r="CJ274" s="23"/>
      <c r="CK274" s="23"/>
      <c r="CL274" s="23"/>
      <c r="CM274" s="23"/>
      <c r="CN274" s="23"/>
      <c r="CO274" s="23"/>
      <c r="CP274" s="23"/>
      <c r="CQ274" s="23"/>
      <c r="CR274" s="23"/>
      <c r="CS274" s="23"/>
      <c r="CT274" s="23"/>
      <c r="CU274" s="23"/>
      <c r="CV274" s="23"/>
      <c r="CW274" s="23"/>
      <c r="CX274" s="23"/>
      <c r="CY274" s="23"/>
      <c r="CZ274" s="23"/>
      <c r="DA274" s="23"/>
      <c r="DB274" s="23"/>
      <c r="DC274" s="23"/>
      <c r="DD274" s="23"/>
      <c r="DE274" s="23"/>
      <c r="DF274" s="23"/>
      <c r="DG274" s="23"/>
      <c r="DH274" s="23">
        <f>IF(E272&gt;0,ROUND([1]Source!P697/E272,2),0)</f>
        <v>0</v>
      </c>
      <c r="DI274" s="23"/>
      <c r="DJ274" s="23"/>
      <c r="DK274" s="252" t="str">
        <f>F274</f>
        <v>Материал</v>
      </c>
      <c r="DL274" s="23">
        <f>[1]Source!P697</f>
        <v>-23347</v>
      </c>
      <c r="DM274" s="23"/>
      <c r="DN274" s="23"/>
      <c r="DO274" s="23"/>
      <c r="DP274" s="23"/>
      <c r="DQ274" s="23"/>
      <c r="DR274" s="23"/>
      <c r="DS274" s="23"/>
      <c r="DT274" s="23"/>
      <c r="DU274" s="23"/>
      <c r="DV274" s="23"/>
      <c r="DW274" s="23"/>
      <c r="DX274" s="23"/>
      <c r="DY274" s="23"/>
      <c r="DZ274" s="23"/>
      <c r="EA274" s="23"/>
      <c r="EB274" s="23"/>
      <c r="EC274" s="23"/>
      <c r="ED274" s="23"/>
      <c r="EE274" s="23"/>
      <c r="EF274" s="23"/>
      <c r="EG274" s="23"/>
      <c r="EH274" s="23"/>
      <c r="EI274" s="23"/>
      <c r="EJ274" s="23"/>
      <c r="EK274" s="23"/>
      <c r="EL274" s="23"/>
      <c r="EM274" s="23"/>
      <c r="EN274" s="23"/>
      <c r="EO274" s="23"/>
      <c r="EP274" s="23"/>
      <c r="EQ274" s="23"/>
      <c r="ER274" s="23"/>
      <c r="ES274" s="23"/>
      <c r="ET274" s="23"/>
      <c r="EU274" s="23"/>
      <c r="EV274" s="23"/>
      <c r="EW274" s="23"/>
      <c r="EX274" s="23"/>
      <c r="EY274" s="23"/>
      <c r="EZ274" s="23"/>
      <c r="FA274" s="23"/>
      <c r="FB274" s="23"/>
      <c r="FC274" s="23"/>
      <c r="FD274" s="23"/>
      <c r="FE274" s="23"/>
      <c r="FF274" s="23"/>
      <c r="FG274" s="23"/>
      <c r="FH274" s="23"/>
      <c r="FI274" s="23"/>
      <c r="FJ274" s="23"/>
      <c r="FK274" s="23"/>
      <c r="FL274" s="23"/>
      <c r="FM274" s="23"/>
      <c r="FN274" s="23"/>
      <c r="FO274" s="23"/>
      <c r="FP274" s="23"/>
      <c r="FQ274" s="23"/>
      <c r="FR274" s="23"/>
      <c r="FS274" s="23"/>
      <c r="FT274" s="23"/>
      <c r="FU274" s="23"/>
      <c r="FV274" s="23"/>
      <c r="FW274" s="23"/>
      <c r="FX274" s="23"/>
      <c r="FY274" s="23"/>
      <c r="FZ274" s="23"/>
      <c r="GA274" s="23"/>
      <c r="GB274" s="23"/>
      <c r="GC274" s="23"/>
      <c r="GD274" s="23"/>
      <c r="GE274" s="23"/>
      <c r="GF274" s="23"/>
      <c r="GG274" s="23"/>
      <c r="GH274" s="23"/>
      <c r="GI274" s="23"/>
      <c r="GJ274" s="23"/>
      <c r="GK274" s="23"/>
      <c r="GL274" s="23"/>
      <c r="GM274" s="23"/>
      <c r="GN274" s="23"/>
      <c r="GO274" s="23"/>
      <c r="GP274" s="23"/>
      <c r="GQ274" s="23"/>
      <c r="GR274" s="23"/>
      <c r="GS274" s="23"/>
      <c r="GT274" s="23"/>
      <c r="GU274" s="23"/>
      <c r="GV274" s="23"/>
      <c r="GW274" s="23"/>
      <c r="GX274" s="23"/>
      <c r="GY274" s="23"/>
      <c r="GZ274" s="23"/>
      <c r="HA274" s="23"/>
      <c r="HB274" s="23"/>
      <c r="HC274" s="23"/>
      <c r="HD274" s="23"/>
      <c r="HE274" s="23"/>
      <c r="HF274" s="23"/>
      <c r="HG274" s="23"/>
      <c r="HH274" s="23"/>
      <c r="HI274" s="23"/>
      <c r="HJ274" s="23"/>
      <c r="HK274" s="23"/>
      <c r="HL274" s="23"/>
      <c r="HM274" s="23"/>
      <c r="HN274" s="23"/>
      <c r="HO274" s="23"/>
      <c r="HP274" s="23"/>
      <c r="HQ274" s="23"/>
      <c r="HR274" s="23"/>
      <c r="HS274" s="23"/>
      <c r="HT274" s="23"/>
      <c r="HU274" s="23"/>
      <c r="HV274" s="23"/>
      <c r="HW274" s="23"/>
      <c r="HX274" s="23"/>
      <c r="HY274" s="23"/>
      <c r="HZ274" s="23"/>
      <c r="IA274" s="23"/>
      <c r="IB274" s="23"/>
      <c r="IC274" s="23"/>
      <c r="ID274" s="23"/>
      <c r="IE274" s="23"/>
      <c r="IF274" s="23"/>
      <c r="IG274" s="23"/>
      <c r="IH274" s="23"/>
      <c r="II274" s="23"/>
      <c r="IJ274" s="23"/>
      <c r="IK274" s="23"/>
      <c r="IL274" s="23"/>
      <c r="IM274" s="23"/>
      <c r="IN274" s="23"/>
      <c r="IO274" s="23"/>
      <c r="IP274" s="23"/>
      <c r="IQ274" s="23"/>
      <c r="IR274" s="23"/>
      <c r="IS274" s="23"/>
      <c r="IT274" s="23"/>
    </row>
    <row r="275" spans="1:254" customFormat="1" ht="24" x14ac:dyDescent="0.2">
      <c r="A275" s="101">
        <v>63</v>
      </c>
      <c r="B275" s="109" t="s">
        <v>487</v>
      </c>
      <c r="C275" s="102" t="s">
        <v>488</v>
      </c>
      <c r="D275" s="103" t="s">
        <v>454</v>
      </c>
      <c r="E275" s="104">
        <v>5.9200000000000003E-2</v>
      </c>
      <c r="F275" s="243"/>
      <c r="G275" s="108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  <c r="BX275" s="23"/>
      <c r="BY275" s="23"/>
      <c r="BZ275" s="23"/>
      <c r="CA275" s="23"/>
      <c r="CB275" s="23"/>
      <c r="CC275" s="23"/>
      <c r="CD275" s="23"/>
      <c r="CE275" s="23"/>
      <c r="CF275" s="23"/>
      <c r="CG275" s="23"/>
      <c r="CH275" s="23"/>
      <c r="CI275" s="23"/>
      <c r="CJ275" s="23"/>
      <c r="CK275" s="23"/>
      <c r="CL275" s="23"/>
      <c r="CM275" s="23"/>
      <c r="CN275" s="23"/>
      <c r="CO275" s="23"/>
      <c r="CP275" s="23"/>
      <c r="CQ275" s="23"/>
      <c r="CR275" s="23"/>
      <c r="CS275" s="23"/>
      <c r="CT275" s="23"/>
      <c r="CU275" s="23"/>
      <c r="CV275" s="23"/>
      <c r="CW275" s="23"/>
      <c r="CX275" s="23"/>
      <c r="CY275" s="23"/>
      <c r="CZ275" s="23"/>
      <c r="DA275" s="23"/>
      <c r="DB275" s="23"/>
      <c r="DC275" s="23"/>
      <c r="DD275" s="23"/>
      <c r="DE275" s="23"/>
      <c r="DF275" s="23"/>
      <c r="DG275" s="23"/>
      <c r="DH275" s="23"/>
      <c r="DI275" s="23"/>
      <c r="DJ275" s="23"/>
      <c r="DK275" s="23"/>
      <c r="DL275" s="23"/>
      <c r="DM275" s="23"/>
      <c r="DN275" s="23"/>
      <c r="DO275" s="23"/>
      <c r="DP275" s="23"/>
      <c r="DQ275" s="23"/>
      <c r="DR275" s="23"/>
      <c r="DS275" s="23"/>
      <c r="DT275" s="23"/>
      <c r="DU275" s="23"/>
      <c r="DV275" s="23"/>
      <c r="DW275" s="23"/>
      <c r="DX275" s="23"/>
      <c r="DY275" s="23"/>
      <c r="DZ275" s="23"/>
      <c r="EA275" s="23"/>
      <c r="EB275" s="23"/>
      <c r="EC275" s="23"/>
      <c r="ED275" s="23"/>
      <c r="EE275" s="23"/>
      <c r="EF275" s="23"/>
      <c r="EG275" s="23"/>
      <c r="EH275" s="23"/>
      <c r="EI275" s="23"/>
      <c r="EJ275" s="23"/>
      <c r="EK275" s="23"/>
      <c r="EL275" s="23"/>
      <c r="EM275" s="23"/>
      <c r="EN275" s="23"/>
      <c r="EO275" s="23"/>
      <c r="EP275" s="23"/>
      <c r="EQ275" s="23"/>
      <c r="ER275" s="23"/>
      <c r="ES275" s="23"/>
      <c r="ET275" s="23"/>
      <c r="EU275" s="23"/>
      <c r="EV275" s="23"/>
      <c r="EW275" s="23"/>
      <c r="EX275" s="23"/>
      <c r="EY275" s="23"/>
      <c r="EZ275" s="23"/>
      <c r="FA275" s="23"/>
      <c r="FB275" s="23"/>
      <c r="FC275" s="23"/>
      <c r="FD275" s="23"/>
      <c r="FE275" s="23"/>
      <c r="FF275" s="23"/>
      <c r="FG275" s="23"/>
      <c r="FH275" s="23"/>
      <c r="FI275" s="23"/>
      <c r="FJ275" s="23"/>
      <c r="FK275" s="23"/>
      <c r="FL275" s="23"/>
      <c r="FM275" s="23"/>
      <c r="FN275" s="23"/>
      <c r="FO275" s="23"/>
      <c r="FP275" s="23"/>
      <c r="FQ275" s="23"/>
      <c r="FR275" s="23"/>
      <c r="FS275" s="23"/>
      <c r="FT275" s="23"/>
      <c r="FU275" s="23"/>
      <c r="FV275" s="23"/>
      <c r="FW275" s="23"/>
      <c r="FX275" s="23"/>
      <c r="FY275" s="23"/>
      <c r="FZ275" s="23"/>
      <c r="GA275" s="23"/>
      <c r="GB275" s="23"/>
      <c r="GC275" s="23"/>
      <c r="GD275" s="23"/>
      <c r="GE275" s="23"/>
      <c r="GF275" s="23"/>
      <c r="GG275" s="23"/>
      <c r="GH275" s="23"/>
      <c r="GI275" s="23"/>
      <c r="GJ275" s="23"/>
      <c r="GK275" s="23"/>
      <c r="GL275" s="23"/>
      <c r="GM275" s="23"/>
      <c r="GN275" s="23"/>
      <c r="GO275" s="23"/>
      <c r="GP275" s="23"/>
      <c r="GQ275" s="23"/>
      <c r="GR275" s="23"/>
      <c r="GS275" s="23"/>
      <c r="GT275" s="23"/>
      <c r="GU275" s="23"/>
      <c r="GV275" s="23"/>
      <c r="GW275" s="23"/>
      <c r="GX275" s="23"/>
      <c r="GY275" s="23"/>
      <c r="GZ275" s="23"/>
      <c r="HA275" s="23"/>
      <c r="HB275" s="23"/>
      <c r="HC275" s="23"/>
      <c r="HD275" s="23"/>
      <c r="HE275" s="23"/>
      <c r="HF275" s="23"/>
      <c r="HG275" s="23"/>
      <c r="HH275" s="23"/>
      <c r="HI275" s="23"/>
      <c r="HJ275" s="23"/>
      <c r="HK275" s="23"/>
      <c r="HL275" s="23"/>
      <c r="HM275" s="23"/>
      <c r="HN275" s="23"/>
      <c r="HO275" s="23"/>
      <c r="HP275" s="23"/>
      <c r="HQ275" s="23"/>
      <c r="HR275" s="23"/>
      <c r="HS275" s="23"/>
      <c r="HT275" s="23"/>
      <c r="HU275" s="23"/>
      <c r="HV275" s="23"/>
      <c r="HW275" s="23"/>
      <c r="HX275" s="23"/>
      <c r="HY275" s="23"/>
      <c r="HZ275" s="23"/>
      <c r="IA275" s="23"/>
      <c r="IB275" s="23"/>
      <c r="IC275" s="23"/>
      <c r="ID275" s="23"/>
      <c r="IE275" s="23"/>
      <c r="IF275" s="23"/>
      <c r="IG275" s="23"/>
      <c r="IH275" s="23"/>
      <c r="II275" s="23"/>
      <c r="IJ275" s="23"/>
      <c r="IK275" s="23"/>
      <c r="IL275" s="23"/>
      <c r="IM275" s="23"/>
      <c r="IN275" s="23"/>
      <c r="IO275" s="23"/>
      <c r="IP275" s="23"/>
      <c r="IQ275" s="23"/>
      <c r="IR275" s="23"/>
      <c r="IS275" s="23"/>
      <c r="IT275" s="23"/>
    </row>
    <row r="276" spans="1:254" customFormat="1" ht="36" x14ac:dyDescent="0.2">
      <c r="A276" s="259" t="s">
        <v>633</v>
      </c>
      <c r="B276" s="258" t="s">
        <v>526</v>
      </c>
      <c r="C276" s="257" t="s">
        <v>632</v>
      </c>
      <c r="D276" s="256" t="s">
        <v>436</v>
      </c>
      <c r="E276" s="255">
        <v>8.584E-2</v>
      </c>
      <c r="F276" s="254" t="s">
        <v>875</v>
      </c>
      <c r="G276" s="253" t="s">
        <v>1008</v>
      </c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>
        <f>[1]Source!P701</f>
        <v>9870</v>
      </c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  <c r="BX276" s="23"/>
      <c r="BY276" s="23"/>
      <c r="BZ276" s="23"/>
      <c r="CA276" s="23"/>
      <c r="CB276" s="23"/>
      <c r="CC276" s="23"/>
      <c r="CD276" s="23"/>
      <c r="CE276" s="23"/>
      <c r="CF276" s="23"/>
      <c r="CG276" s="23"/>
      <c r="CH276" s="23"/>
      <c r="CI276" s="23"/>
      <c r="CJ276" s="23"/>
      <c r="CK276" s="23"/>
      <c r="CL276" s="23"/>
      <c r="CM276" s="23"/>
      <c r="CN276" s="23"/>
      <c r="CO276" s="23"/>
      <c r="CP276" s="23"/>
      <c r="CQ276" s="23"/>
      <c r="CR276" s="23"/>
      <c r="CS276" s="23"/>
      <c r="CT276" s="23"/>
      <c r="CU276" s="23"/>
      <c r="CV276" s="23"/>
      <c r="CW276" s="23"/>
      <c r="CX276" s="23"/>
      <c r="CY276" s="23"/>
      <c r="CZ276" s="23"/>
      <c r="DA276" s="23"/>
      <c r="DB276" s="23"/>
      <c r="DC276" s="23"/>
      <c r="DD276" s="23"/>
      <c r="DE276" s="23"/>
      <c r="DF276" s="23"/>
      <c r="DG276" s="23"/>
      <c r="DH276" s="23">
        <f>IF(E275&gt;0,ROUND([1]Source!P701/E275,2),0)</f>
        <v>166722.97</v>
      </c>
      <c r="DI276" s="23"/>
      <c r="DJ276" s="23"/>
      <c r="DK276" s="252" t="str">
        <f>F276</f>
        <v>Материал</v>
      </c>
      <c r="DL276" s="23">
        <f>[1]Source!P701</f>
        <v>9870</v>
      </c>
      <c r="DM276" s="23"/>
      <c r="DN276" s="23"/>
      <c r="DO276" s="23"/>
      <c r="DP276" s="23"/>
      <c r="DQ276" s="23"/>
      <c r="DR276" s="23"/>
      <c r="DS276" s="23"/>
      <c r="DT276" s="23"/>
      <c r="DU276" s="23"/>
      <c r="DV276" s="23"/>
      <c r="DW276" s="23"/>
      <c r="DX276" s="23"/>
      <c r="DY276" s="23"/>
      <c r="DZ276" s="23"/>
      <c r="EA276" s="23"/>
      <c r="EB276" s="23"/>
      <c r="EC276" s="23"/>
      <c r="ED276" s="23"/>
      <c r="EE276" s="23"/>
      <c r="EF276" s="23"/>
      <c r="EG276" s="23"/>
      <c r="EH276" s="23"/>
      <c r="EI276" s="23"/>
      <c r="EJ276" s="23"/>
      <c r="EK276" s="23"/>
      <c r="EL276" s="23"/>
      <c r="EM276" s="23"/>
      <c r="EN276" s="23"/>
      <c r="EO276" s="23"/>
      <c r="EP276" s="23"/>
      <c r="EQ276" s="23"/>
      <c r="ER276" s="23"/>
      <c r="ES276" s="23"/>
      <c r="ET276" s="23"/>
      <c r="EU276" s="23"/>
      <c r="EV276" s="23"/>
      <c r="EW276" s="23"/>
      <c r="EX276" s="23"/>
      <c r="EY276" s="23"/>
      <c r="EZ276" s="23"/>
      <c r="FA276" s="23"/>
      <c r="FB276" s="23"/>
      <c r="FC276" s="23"/>
      <c r="FD276" s="23"/>
      <c r="FE276" s="23"/>
      <c r="FF276" s="23"/>
      <c r="FG276" s="23"/>
      <c r="FH276" s="23"/>
      <c r="FI276" s="23"/>
      <c r="FJ276" s="23"/>
      <c r="FK276" s="23"/>
      <c r="FL276" s="23"/>
      <c r="FM276" s="23"/>
      <c r="FN276" s="23"/>
      <c r="FO276" s="23"/>
      <c r="FP276" s="23"/>
      <c r="FQ276" s="23"/>
      <c r="FR276" s="23"/>
      <c r="FS276" s="23"/>
      <c r="FT276" s="23"/>
      <c r="FU276" s="23"/>
      <c r="FV276" s="23"/>
      <c r="FW276" s="23"/>
      <c r="FX276" s="23"/>
      <c r="FY276" s="23"/>
      <c r="FZ276" s="23"/>
      <c r="GA276" s="23"/>
      <c r="GB276" s="23"/>
      <c r="GC276" s="23"/>
      <c r="GD276" s="23"/>
      <c r="GE276" s="23"/>
      <c r="GF276" s="23"/>
      <c r="GG276" s="23"/>
      <c r="GH276" s="23"/>
      <c r="GI276" s="23"/>
      <c r="GJ276" s="23"/>
      <c r="GK276" s="23"/>
      <c r="GL276" s="23"/>
      <c r="GM276" s="23"/>
      <c r="GN276" s="23"/>
      <c r="GO276" s="23"/>
      <c r="GP276" s="23"/>
      <c r="GQ276" s="23"/>
      <c r="GR276" s="23"/>
      <c r="GS276" s="23"/>
      <c r="GT276" s="23"/>
      <c r="GU276" s="23"/>
      <c r="GV276" s="23"/>
      <c r="GW276" s="23"/>
      <c r="GX276" s="23"/>
      <c r="GY276" s="23"/>
      <c r="GZ276" s="23"/>
      <c r="HA276" s="23"/>
      <c r="HB276" s="23"/>
      <c r="HC276" s="23"/>
      <c r="HD276" s="23"/>
      <c r="HE276" s="23"/>
      <c r="HF276" s="23"/>
      <c r="HG276" s="23"/>
      <c r="HH276" s="23"/>
      <c r="HI276" s="23"/>
      <c r="HJ276" s="23"/>
      <c r="HK276" s="23"/>
      <c r="HL276" s="23"/>
      <c r="HM276" s="23"/>
      <c r="HN276" s="23"/>
      <c r="HO276" s="23"/>
      <c r="HP276" s="23"/>
      <c r="HQ276" s="23"/>
      <c r="HR276" s="23"/>
      <c r="HS276" s="23"/>
      <c r="HT276" s="23"/>
      <c r="HU276" s="23"/>
      <c r="HV276" s="23"/>
      <c r="HW276" s="23"/>
      <c r="HX276" s="23"/>
      <c r="HY276" s="23"/>
      <c r="HZ276" s="23"/>
      <c r="IA276" s="23"/>
      <c r="IB276" s="23"/>
      <c r="IC276" s="23"/>
      <c r="ID276" s="23"/>
      <c r="IE276" s="23"/>
      <c r="IF276" s="23"/>
      <c r="IG276" s="23"/>
      <c r="IH276" s="23"/>
      <c r="II276" s="23"/>
      <c r="IJ276" s="23"/>
      <c r="IK276" s="23"/>
      <c r="IL276" s="23"/>
      <c r="IM276" s="23"/>
      <c r="IN276" s="23"/>
      <c r="IO276" s="23"/>
      <c r="IP276" s="23"/>
      <c r="IQ276" s="23"/>
      <c r="IR276" s="23"/>
      <c r="IS276" s="23"/>
      <c r="IT276" s="23"/>
    </row>
    <row r="277" spans="1:254" customFormat="1" ht="56.25" x14ac:dyDescent="0.2">
      <c r="A277" s="101">
        <v>64</v>
      </c>
      <c r="B277" s="109" t="s">
        <v>445</v>
      </c>
      <c r="C277" s="102" t="s">
        <v>631</v>
      </c>
      <c r="D277" s="103" t="s">
        <v>446</v>
      </c>
      <c r="E277" s="104">
        <v>2.368E-2</v>
      </c>
      <c r="F277" s="243"/>
      <c r="G277" s="108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  <c r="BX277" s="23"/>
      <c r="BY277" s="23"/>
      <c r="BZ277" s="23"/>
      <c r="CA277" s="23"/>
      <c r="CB277" s="23"/>
      <c r="CC277" s="23"/>
      <c r="CD277" s="23"/>
      <c r="CE277" s="23"/>
      <c r="CF277" s="23"/>
      <c r="CG277" s="23"/>
      <c r="CH277" s="23"/>
      <c r="CI277" s="23"/>
      <c r="CJ277" s="23"/>
      <c r="CK277" s="23"/>
      <c r="CL277" s="23"/>
      <c r="CM277" s="23"/>
      <c r="CN277" s="23"/>
      <c r="CO277" s="23"/>
      <c r="CP277" s="23"/>
      <c r="CQ277" s="23"/>
      <c r="CR277" s="23"/>
      <c r="CS277" s="23"/>
      <c r="CT277" s="23"/>
      <c r="CU277" s="23"/>
      <c r="CV277" s="23"/>
      <c r="CW277" s="23"/>
      <c r="CX277" s="23"/>
      <c r="CY277" s="23"/>
      <c r="CZ277" s="23"/>
      <c r="DA277" s="23"/>
      <c r="DB277" s="23"/>
      <c r="DC277" s="23"/>
      <c r="DD277" s="23"/>
      <c r="DE277" s="23"/>
      <c r="DF277" s="23"/>
      <c r="DG277" s="23"/>
      <c r="DH277" s="23"/>
      <c r="DI277" s="23"/>
      <c r="DJ277" s="23"/>
      <c r="DK277" s="23"/>
      <c r="DL277" s="23"/>
      <c r="DM277" s="23"/>
      <c r="DN277" s="23"/>
      <c r="DO277" s="23"/>
      <c r="DP277" s="23"/>
      <c r="DQ277" s="23"/>
      <c r="DR277" s="23"/>
      <c r="DS277" s="23"/>
      <c r="DT277" s="23"/>
      <c r="DU277" s="23"/>
      <c r="DV277" s="23"/>
      <c r="DW277" s="23"/>
      <c r="DX277" s="23"/>
      <c r="DY277" s="23"/>
      <c r="DZ277" s="23"/>
      <c r="EA277" s="23"/>
      <c r="EB277" s="23"/>
      <c r="EC277" s="23"/>
      <c r="ED277" s="23"/>
      <c r="EE277" s="23"/>
      <c r="EF277" s="23"/>
      <c r="EG277" s="23"/>
      <c r="EH277" s="23"/>
      <c r="EI277" s="23"/>
      <c r="EJ277" s="23"/>
      <c r="EK277" s="23"/>
      <c r="EL277" s="23"/>
      <c r="EM277" s="23"/>
      <c r="EN277" s="23"/>
      <c r="EO277" s="23"/>
      <c r="EP277" s="23"/>
      <c r="EQ277" s="23"/>
      <c r="ER277" s="23"/>
      <c r="ES277" s="23"/>
      <c r="ET277" s="23"/>
      <c r="EU277" s="23"/>
      <c r="EV277" s="23"/>
      <c r="EW277" s="23"/>
      <c r="EX277" s="23"/>
      <c r="EY277" s="23"/>
      <c r="EZ277" s="23"/>
      <c r="FA277" s="23"/>
      <c r="FB277" s="23"/>
      <c r="FC277" s="23"/>
      <c r="FD277" s="23"/>
      <c r="FE277" s="23"/>
      <c r="FF277" s="23"/>
      <c r="FG277" s="23"/>
      <c r="FH277" s="23"/>
      <c r="FI277" s="23"/>
      <c r="FJ277" s="23"/>
      <c r="FK277" s="23"/>
      <c r="FL277" s="23"/>
      <c r="FM277" s="23"/>
      <c r="FN277" s="23"/>
      <c r="FO277" s="23"/>
      <c r="FP277" s="23"/>
      <c r="FQ277" s="23"/>
      <c r="FR277" s="23"/>
      <c r="FS277" s="23"/>
      <c r="FT277" s="23"/>
      <c r="FU277" s="23"/>
      <c r="FV277" s="23"/>
      <c r="FW277" s="23"/>
      <c r="FX277" s="23"/>
      <c r="FY277" s="23"/>
      <c r="FZ277" s="23"/>
      <c r="GA277" s="23"/>
      <c r="GB277" s="23"/>
      <c r="GC277" s="23"/>
      <c r="GD277" s="23"/>
      <c r="GE277" s="23"/>
      <c r="GF277" s="23"/>
      <c r="GG277" s="23"/>
      <c r="GH277" s="23"/>
      <c r="GI277" s="23"/>
      <c r="GJ277" s="23"/>
      <c r="GK277" s="23"/>
      <c r="GL277" s="23"/>
      <c r="GM277" s="23"/>
      <c r="GN277" s="23"/>
      <c r="GO277" s="23"/>
      <c r="GP277" s="23"/>
      <c r="GQ277" s="23"/>
      <c r="GR277" s="23"/>
      <c r="GS277" s="23"/>
      <c r="GT277" s="23"/>
      <c r="GU277" s="23"/>
      <c r="GV277" s="23"/>
      <c r="GW277" s="23"/>
      <c r="GX277" s="23"/>
      <c r="GY277" s="23"/>
      <c r="GZ277" s="23"/>
      <c r="HA277" s="23"/>
      <c r="HB277" s="23"/>
      <c r="HC277" s="23"/>
      <c r="HD277" s="23"/>
      <c r="HE277" s="23"/>
      <c r="HF277" s="23"/>
      <c r="HG277" s="23"/>
      <c r="HH277" s="23"/>
      <c r="HI277" s="23"/>
      <c r="HJ277" s="23"/>
      <c r="HK277" s="23"/>
      <c r="HL277" s="23"/>
      <c r="HM277" s="23"/>
      <c r="HN277" s="23"/>
      <c r="HO277" s="23"/>
      <c r="HP277" s="23"/>
      <c r="HQ277" s="23"/>
      <c r="HR277" s="23"/>
      <c r="HS277" s="23"/>
      <c r="HT277" s="23"/>
      <c r="HU277" s="23"/>
      <c r="HV277" s="23"/>
      <c r="HW277" s="23"/>
      <c r="HX277" s="23"/>
      <c r="HY277" s="23"/>
      <c r="HZ277" s="23"/>
      <c r="IA277" s="23"/>
      <c r="IB277" s="23"/>
      <c r="IC277" s="23"/>
      <c r="ID277" s="23"/>
      <c r="IE277" s="23"/>
      <c r="IF277" s="23"/>
      <c r="IG277" s="23"/>
      <c r="IH277" s="23"/>
      <c r="II277" s="23"/>
      <c r="IJ277" s="23"/>
      <c r="IK277" s="23"/>
      <c r="IL277" s="23"/>
      <c r="IM277" s="23"/>
      <c r="IN277" s="23"/>
      <c r="IO277" s="23"/>
      <c r="IP277" s="23"/>
      <c r="IQ277" s="23"/>
      <c r="IR277" s="23"/>
      <c r="IS277" s="23"/>
      <c r="IT277" s="23"/>
    </row>
    <row r="278" spans="1:254" customFormat="1" ht="24" x14ac:dyDescent="0.2">
      <c r="A278" s="266" t="s">
        <v>630</v>
      </c>
      <c r="B278" s="265" t="s">
        <v>594</v>
      </c>
      <c r="C278" s="264" t="s">
        <v>593</v>
      </c>
      <c r="D278" s="263" t="s">
        <v>194</v>
      </c>
      <c r="E278" s="262">
        <v>2.6048</v>
      </c>
      <c r="F278" s="261" t="s">
        <v>875</v>
      </c>
      <c r="G278" s="260" t="s">
        <v>1008</v>
      </c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>
        <f>[1]Source!P705</f>
        <v>2328</v>
      </c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  <c r="BX278" s="23"/>
      <c r="BY278" s="23"/>
      <c r="BZ278" s="23"/>
      <c r="CA278" s="23"/>
      <c r="CB278" s="23"/>
      <c r="CC278" s="23"/>
      <c r="CD278" s="23"/>
      <c r="CE278" s="23"/>
      <c r="CF278" s="23"/>
      <c r="CG278" s="23"/>
      <c r="CH278" s="23"/>
      <c r="CI278" s="23"/>
      <c r="CJ278" s="23"/>
      <c r="CK278" s="23"/>
      <c r="CL278" s="23"/>
      <c r="CM278" s="23"/>
      <c r="CN278" s="23"/>
      <c r="CO278" s="23"/>
      <c r="CP278" s="23"/>
      <c r="CQ278" s="23"/>
      <c r="CR278" s="23"/>
      <c r="CS278" s="23"/>
      <c r="CT278" s="23"/>
      <c r="CU278" s="23"/>
      <c r="CV278" s="23"/>
      <c r="CW278" s="23"/>
      <c r="CX278" s="23"/>
      <c r="CY278" s="23"/>
      <c r="CZ278" s="23"/>
      <c r="DA278" s="23"/>
      <c r="DB278" s="23"/>
      <c r="DC278" s="23"/>
      <c r="DD278" s="23"/>
      <c r="DE278" s="23"/>
      <c r="DF278" s="23"/>
      <c r="DG278" s="23"/>
      <c r="DH278" s="23">
        <f>IF(E277&gt;0,ROUND([1]Source!P705/E277,2),0)</f>
        <v>98310.81</v>
      </c>
      <c r="DI278" s="23"/>
      <c r="DJ278" s="23"/>
      <c r="DK278" s="252" t="str">
        <f>F278</f>
        <v>Материал</v>
      </c>
      <c r="DL278" s="23">
        <f>[1]Source!P705</f>
        <v>2328</v>
      </c>
      <c r="DM278" s="23"/>
      <c r="DN278" s="23"/>
      <c r="DO278" s="23"/>
      <c r="DP278" s="23"/>
      <c r="DQ278" s="23"/>
      <c r="DR278" s="23"/>
      <c r="DS278" s="23"/>
      <c r="DT278" s="23"/>
      <c r="DU278" s="23"/>
      <c r="DV278" s="23"/>
      <c r="DW278" s="23"/>
      <c r="DX278" s="23"/>
      <c r="DY278" s="23"/>
      <c r="DZ278" s="23"/>
      <c r="EA278" s="23"/>
      <c r="EB278" s="23"/>
      <c r="EC278" s="23"/>
      <c r="ED278" s="23"/>
      <c r="EE278" s="23"/>
      <c r="EF278" s="23"/>
      <c r="EG278" s="23"/>
      <c r="EH278" s="23"/>
      <c r="EI278" s="23"/>
      <c r="EJ278" s="23"/>
      <c r="EK278" s="23"/>
      <c r="EL278" s="23"/>
      <c r="EM278" s="23"/>
      <c r="EN278" s="23"/>
      <c r="EO278" s="23"/>
      <c r="EP278" s="23"/>
      <c r="EQ278" s="23"/>
      <c r="ER278" s="23"/>
      <c r="ES278" s="23"/>
      <c r="ET278" s="23"/>
      <c r="EU278" s="23"/>
      <c r="EV278" s="23"/>
      <c r="EW278" s="23"/>
      <c r="EX278" s="23"/>
      <c r="EY278" s="23"/>
      <c r="EZ278" s="23"/>
      <c r="FA278" s="23"/>
      <c r="FB278" s="23"/>
      <c r="FC278" s="23"/>
      <c r="FD278" s="23"/>
      <c r="FE278" s="23"/>
      <c r="FF278" s="23"/>
      <c r="FG278" s="23"/>
      <c r="FH278" s="23"/>
      <c r="FI278" s="23"/>
      <c r="FJ278" s="23"/>
      <c r="FK278" s="23"/>
      <c r="FL278" s="23"/>
      <c r="FM278" s="23"/>
      <c r="FN278" s="23"/>
      <c r="FO278" s="23"/>
      <c r="FP278" s="23"/>
      <c r="FQ278" s="23"/>
      <c r="FR278" s="23"/>
      <c r="FS278" s="23"/>
      <c r="FT278" s="23"/>
      <c r="FU278" s="23"/>
      <c r="FV278" s="23"/>
      <c r="FW278" s="23"/>
      <c r="FX278" s="23"/>
      <c r="FY278" s="23"/>
      <c r="FZ278" s="23"/>
      <c r="GA278" s="23"/>
      <c r="GB278" s="23"/>
      <c r="GC278" s="23"/>
      <c r="GD278" s="23"/>
      <c r="GE278" s="23"/>
      <c r="GF278" s="23"/>
      <c r="GG278" s="23"/>
      <c r="GH278" s="23"/>
      <c r="GI278" s="23"/>
      <c r="GJ278" s="23"/>
      <c r="GK278" s="23"/>
      <c r="GL278" s="23"/>
      <c r="GM278" s="23"/>
      <c r="GN278" s="23"/>
      <c r="GO278" s="23"/>
      <c r="GP278" s="23"/>
      <c r="GQ278" s="23"/>
      <c r="GR278" s="23"/>
      <c r="GS278" s="23"/>
      <c r="GT278" s="23"/>
      <c r="GU278" s="23"/>
      <c r="GV278" s="23"/>
      <c r="GW278" s="23"/>
      <c r="GX278" s="23"/>
      <c r="GY278" s="23"/>
      <c r="GZ278" s="23"/>
      <c r="HA278" s="23"/>
      <c r="HB278" s="23"/>
      <c r="HC278" s="23"/>
      <c r="HD278" s="23"/>
      <c r="HE278" s="23"/>
      <c r="HF278" s="23"/>
      <c r="HG278" s="23"/>
      <c r="HH278" s="23"/>
      <c r="HI278" s="23"/>
      <c r="HJ278" s="23"/>
      <c r="HK278" s="23"/>
      <c r="HL278" s="23"/>
      <c r="HM278" s="23"/>
      <c r="HN278" s="23"/>
      <c r="HO278" s="23"/>
      <c r="HP278" s="23"/>
      <c r="HQ278" s="23"/>
      <c r="HR278" s="23"/>
      <c r="HS278" s="23"/>
      <c r="HT278" s="23"/>
      <c r="HU278" s="23"/>
      <c r="HV278" s="23"/>
      <c r="HW278" s="23"/>
      <c r="HX278" s="23"/>
      <c r="HY278" s="23"/>
      <c r="HZ278" s="23"/>
      <c r="IA278" s="23"/>
      <c r="IB278" s="23"/>
      <c r="IC278" s="23"/>
      <c r="ID278" s="23"/>
      <c r="IE278" s="23"/>
      <c r="IF278" s="23"/>
      <c r="IG278" s="23"/>
      <c r="IH278" s="23"/>
      <c r="II278" s="23"/>
      <c r="IJ278" s="23"/>
      <c r="IK278" s="23"/>
      <c r="IL278" s="23"/>
      <c r="IM278" s="23"/>
      <c r="IN278" s="23"/>
      <c r="IO278" s="23"/>
      <c r="IP278" s="23"/>
      <c r="IQ278" s="23"/>
      <c r="IR278" s="23"/>
      <c r="IS278" s="23"/>
      <c r="IT278" s="23"/>
    </row>
    <row r="279" spans="1:254" customFormat="1" ht="12.75" x14ac:dyDescent="0.2">
      <c r="A279" s="259" t="s">
        <v>629</v>
      </c>
      <c r="B279" s="258" t="s">
        <v>434</v>
      </c>
      <c r="C279" s="257" t="s">
        <v>435</v>
      </c>
      <c r="D279" s="256" t="s">
        <v>194</v>
      </c>
      <c r="E279" s="255">
        <v>0.11840000000000001</v>
      </c>
      <c r="F279" s="254" t="s">
        <v>875</v>
      </c>
      <c r="G279" s="253" t="s">
        <v>1008</v>
      </c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>
        <f>[1]Source!P707</f>
        <v>2</v>
      </c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  <c r="BX279" s="23"/>
      <c r="BY279" s="23"/>
      <c r="BZ279" s="23"/>
      <c r="CA279" s="23"/>
      <c r="CB279" s="23"/>
      <c r="CC279" s="23"/>
      <c r="CD279" s="23"/>
      <c r="CE279" s="23"/>
      <c r="CF279" s="23"/>
      <c r="CG279" s="23"/>
      <c r="CH279" s="23"/>
      <c r="CI279" s="23"/>
      <c r="CJ279" s="23"/>
      <c r="CK279" s="23"/>
      <c r="CL279" s="23"/>
      <c r="CM279" s="23"/>
      <c r="CN279" s="23"/>
      <c r="CO279" s="23"/>
      <c r="CP279" s="23"/>
      <c r="CQ279" s="23"/>
      <c r="CR279" s="23"/>
      <c r="CS279" s="23"/>
      <c r="CT279" s="23"/>
      <c r="CU279" s="23"/>
      <c r="CV279" s="23"/>
      <c r="CW279" s="23"/>
      <c r="CX279" s="23"/>
      <c r="CY279" s="23"/>
      <c r="CZ279" s="23"/>
      <c r="DA279" s="23"/>
      <c r="DB279" s="23"/>
      <c r="DC279" s="23"/>
      <c r="DD279" s="23"/>
      <c r="DE279" s="23"/>
      <c r="DF279" s="23"/>
      <c r="DG279" s="23"/>
      <c r="DH279" s="23">
        <f>IF(E277&gt;0,ROUND([1]Source!P707/E277,2),0)</f>
        <v>84.46</v>
      </c>
      <c r="DI279" s="23"/>
      <c r="DJ279" s="23"/>
      <c r="DK279" s="252" t="str">
        <f>F279</f>
        <v>Материал</v>
      </c>
      <c r="DL279" s="23">
        <f>[1]Source!P707</f>
        <v>2</v>
      </c>
      <c r="DM279" s="23"/>
      <c r="DN279" s="23"/>
      <c r="DO279" s="23"/>
      <c r="DP279" s="23"/>
      <c r="DQ279" s="23"/>
      <c r="DR279" s="23"/>
      <c r="DS279" s="23"/>
      <c r="DT279" s="23"/>
      <c r="DU279" s="23"/>
      <c r="DV279" s="23"/>
      <c r="DW279" s="23"/>
      <c r="DX279" s="23"/>
      <c r="DY279" s="23"/>
      <c r="DZ279" s="23"/>
      <c r="EA279" s="23"/>
      <c r="EB279" s="23"/>
      <c r="EC279" s="23"/>
      <c r="ED279" s="23"/>
      <c r="EE279" s="23"/>
      <c r="EF279" s="23"/>
      <c r="EG279" s="23"/>
      <c r="EH279" s="23"/>
      <c r="EI279" s="23"/>
      <c r="EJ279" s="23"/>
      <c r="EK279" s="23"/>
      <c r="EL279" s="23"/>
      <c r="EM279" s="23"/>
      <c r="EN279" s="23"/>
      <c r="EO279" s="23"/>
      <c r="EP279" s="23"/>
      <c r="EQ279" s="23"/>
      <c r="ER279" s="23"/>
      <c r="ES279" s="23"/>
      <c r="ET279" s="23"/>
      <c r="EU279" s="23"/>
      <c r="EV279" s="23"/>
      <c r="EW279" s="23"/>
      <c r="EX279" s="23"/>
      <c r="EY279" s="23"/>
      <c r="EZ279" s="23"/>
      <c r="FA279" s="23"/>
      <c r="FB279" s="23"/>
      <c r="FC279" s="23"/>
      <c r="FD279" s="23"/>
      <c r="FE279" s="23"/>
      <c r="FF279" s="23"/>
      <c r="FG279" s="23"/>
      <c r="FH279" s="23"/>
      <c r="FI279" s="23"/>
      <c r="FJ279" s="23"/>
      <c r="FK279" s="23"/>
      <c r="FL279" s="23"/>
      <c r="FM279" s="23"/>
      <c r="FN279" s="23"/>
      <c r="FO279" s="23"/>
      <c r="FP279" s="23"/>
      <c r="FQ279" s="23"/>
      <c r="FR279" s="23"/>
      <c r="FS279" s="23"/>
      <c r="FT279" s="23"/>
      <c r="FU279" s="23"/>
      <c r="FV279" s="23"/>
      <c r="FW279" s="23"/>
      <c r="FX279" s="23"/>
      <c r="FY279" s="23"/>
      <c r="FZ279" s="23"/>
      <c r="GA279" s="23"/>
      <c r="GB279" s="23"/>
      <c r="GC279" s="23"/>
      <c r="GD279" s="23"/>
      <c r="GE279" s="23"/>
      <c r="GF279" s="23"/>
      <c r="GG279" s="23"/>
      <c r="GH279" s="23"/>
      <c r="GI279" s="23"/>
      <c r="GJ279" s="23"/>
      <c r="GK279" s="23"/>
      <c r="GL279" s="23"/>
      <c r="GM279" s="23"/>
      <c r="GN279" s="23"/>
      <c r="GO279" s="23"/>
      <c r="GP279" s="23"/>
      <c r="GQ279" s="23"/>
      <c r="GR279" s="23"/>
      <c r="GS279" s="23"/>
      <c r="GT279" s="23"/>
      <c r="GU279" s="23"/>
      <c r="GV279" s="23"/>
      <c r="GW279" s="23"/>
      <c r="GX279" s="23"/>
      <c r="GY279" s="23"/>
      <c r="GZ279" s="23"/>
      <c r="HA279" s="23"/>
      <c r="HB279" s="23"/>
      <c r="HC279" s="23"/>
      <c r="HD279" s="23"/>
      <c r="HE279" s="23"/>
      <c r="HF279" s="23"/>
      <c r="HG279" s="23"/>
      <c r="HH279" s="23"/>
      <c r="HI279" s="23"/>
      <c r="HJ279" s="23"/>
      <c r="HK279" s="23"/>
      <c r="HL279" s="23"/>
      <c r="HM279" s="23"/>
      <c r="HN279" s="23"/>
      <c r="HO279" s="23"/>
      <c r="HP279" s="23"/>
      <c r="HQ279" s="23"/>
      <c r="HR279" s="23"/>
      <c r="HS279" s="23"/>
      <c r="HT279" s="23"/>
      <c r="HU279" s="23"/>
      <c r="HV279" s="23"/>
      <c r="HW279" s="23"/>
      <c r="HX279" s="23"/>
      <c r="HY279" s="23"/>
      <c r="HZ279" s="23"/>
      <c r="IA279" s="23"/>
      <c r="IB279" s="23"/>
      <c r="IC279" s="23"/>
      <c r="ID279" s="23"/>
      <c r="IE279" s="23"/>
      <c r="IF279" s="23"/>
      <c r="IG279" s="23"/>
      <c r="IH279" s="23"/>
      <c r="II279" s="23"/>
      <c r="IJ279" s="23"/>
      <c r="IK279" s="23"/>
      <c r="IL279" s="23"/>
      <c r="IM279" s="23"/>
      <c r="IN279" s="23"/>
      <c r="IO279" s="23"/>
      <c r="IP279" s="23"/>
      <c r="IQ279" s="23"/>
      <c r="IR279" s="23"/>
      <c r="IS279" s="23"/>
      <c r="IT279" s="23"/>
    </row>
    <row r="280" spans="1:254" customFormat="1" ht="24" x14ac:dyDescent="0.2">
      <c r="A280" s="101">
        <v>65</v>
      </c>
      <c r="B280" s="109" t="s">
        <v>469</v>
      </c>
      <c r="C280" s="102" t="s">
        <v>613</v>
      </c>
      <c r="D280" s="103" t="s">
        <v>470</v>
      </c>
      <c r="E280" s="104">
        <v>0.59199999999999997</v>
      </c>
      <c r="F280" s="243"/>
      <c r="G280" s="108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  <c r="BX280" s="23"/>
      <c r="BY280" s="23"/>
      <c r="BZ280" s="23"/>
      <c r="CA280" s="23"/>
      <c r="CB280" s="23"/>
      <c r="CC280" s="23"/>
      <c r="CD280" s="23"/>
      <c r="CE280" s="23"/>
      <c r="CF280" s="23"/>
      <c r="CG280" s="23"/>
      <c r="CH280" s="23"/>
      <c r="CI280" s="23"/>
      <c r="CJ280" s="23"/>
      <c r="CK280" s="23"/>
      <c r="CL280" s="23"/>
      <c r="CM280" s="23"/>
      <c r="CN280" s="23"/>
      <c r="CO280" s="23"/>
      <c r="CP280" s="23"/>
      <c r="CQ280" s="23"/>
      <c r="CR280" s="23"/>
      <c r="CS280" s="23"/>
      <c r="CT280" s="23"/>
      <c r="CU280" s="23"/>
      <c r="CV280" s="23"/>
      <c r="CW280" s="23"/>
      <c r="CX280" s="23"/>
      <c r="CY280" s="23"/>
      <c r="CZ280" s="23"/>
      <c r="DA280" s="23"/>
      <c r="DB280" s="23"/>
      <c r="DC280" s="23"/>
      <c r="DD280" s="23"/>
      <c r="DE280" s="23"/>
      <c r="DF280" s="23"/>
      <c r="DG280" s="23"/>
      <c r="DH280" s="23"/>
      <c r="DI280" s="23"/>
      <c r="DJ280" s="23"/>
      <c r="DK280" s="23"/>
      <c r="DL280" s="23"/>
      <c r="DM280" s="23"/>
      <c r="DN280" s="23"/>
      <c r="DO280" s="23"/>
      <c r="DP280" s="23"/>
      <c r="DQ280" s="23"/>
      <c r="DR280" s="23"/>
      <c r="DS280" s="23"/>
      <c r="DT280" s="23"/>
      <c r="DU280" s="23"/>
      <c r="DV280" s="23"/>
      <c r="DW280" s="23"/>
      <c r="DX280" s="23"/>
      <c r="DY280" s="23"/>
      <c r="DZ280" s="23"/>
      <c r="EA280" s="23"/>
      <c r="EB280" s="23"/>
      <c r="EC280" s="23"/>
      <c r="ED280" s="23"/>
      <c r="EE280" s="23"/>
      <c r="EF280" s="23"/>
      <c r="EG280" s="23"/>
      <c r="EH280" s="23"/>
      <c r="EI280" s="23"/>
      <c r="EJ280" s="23"/>
      <c r="EK280" s="23"/>
      <c r="EL280" s="23"/>
      <c r="EM280" s="23"/>
      <c r="EN280" s="23"/>
      <c r="EO280" s="23"/>
      <c r="EP280" s="23"/>
      <c r="EQ280" s="23"/>
      <c r="ER280" s="23"/>
      <c r="ES280" s="23"/>
      <c r="ET280" s="23"/>
      <c r="EU280" s="23"/>
      <c r="EV280" s="23"/>
      <c r="EW280" s="23"/>
      <c r="EX280" s="23"/>
      <c r="EY280" s="23"/>
      <c r="EZ280" s="23"/>
      <c r="FA280" s="23"/>
      <c r="FB280" s="23"/>
      <c r="FC280" s="23"/>
      <c r="FD280" s="23"/>
      <c r="FE280" s="23"/>
      <c r="FF280" s="23"/>
      <c r="FG280" s="23"/>
      <c r="FH280" s="23"/>
      <c r="FI280" s="23"/>
      <c r="FJ280" s="23"/>
      <c r="FK280" s="23"/>
      <c r="FL280" s="23"/>
      <c r="FM280" s="23"/>
      <c r="FN280" s="23"/>
      <c r="FO280" s="23"/>
      <c r="FP280" s="23"/>
      <c r="FQ280" s="23"/>
      <c r="FR280" s="23"/>
      <c r="FS280" s="23"/>
      <c r="FT280" s="23"/>
      <c r="FU280" s="23"/>
      <c r="FV280" s="23"/>
      <c r="FW280" s="23"/>
      <c r="FX280" s="23"/>
      <c r="FY280" s="23"/>
      <c r="FZ280" s="23"/>
      <c r="GA280" s="23"/>
      <c r="GB280" s="23"/>
      <c r="GC280" s="23"/>
      <c r="GD280" s="23"/>
      <c r="GE280" s="23"/>
      <c r="GF280" s="23"/>
      <c r="GG280" s="23"/>
      <c r="GH280" s="23"/>
      <c r="GI280" s="23"/>
      <c r="GJ280" s="23"/>
      <c r="GK280" s="23"/>
      <c r="GL280" s="23"/>
      <c r="GM280" s="23"/>
      <c r="GN280" s="23"/>
      <c r="GO280" s="23"/>
      <c r="GP280" s="23"/>
      <c r="GQ280" s="23"/>
      <c r="GR280" s="23"/>
      <c r="GS280" s="23"/>
      <c r="GT280" s="23"/>
      <c r="GU280" s="23"/>
      <c r="GV280" s="23"/>
      <c r="GW280" s="23"/>
      <c r="GX280" s="23"/>
      <c r="GY280" s="23"/>
      <c r="GZ280" s="23"/>
      <c r="HA280" s="23"/>
      <c r="HB280" s="23"/>
      <c r="HC280" s="23"/>
      <c r="HD280" s="23"/>
      <c r="HE280" s="23"/>
      <c r="HF280" s="23"/>
      <c r="HG280" s="23"/>
      <c r="HH280" s="23"/>
      <c r="HI280" s="23"/>
      <c r="HJ280" s="23"/>
      <c r="HK280" s="23"/>
      <c r="HL280" s="23"/>
      <c r="HM280" s="23"/>
      <c r="HN280" s="23"/>
      <c r="HO280" s="23"/>
      <c r="HP280" s="23"/>
      <c r="HQ280" s="23"/>
      <c r="HR280" s="23"/>
      <c r="HS280" s="23"/>
      <c r="HT280" s="23"/>
      <c r="HU280" s="23"/>
      <c r="HV280" s="23"/>
      <c r="HW280" s="23"/>
      <c r="HX280" s="23"/>
      <c r="HY280" s="23"/>
      <c r="HZ280" s="23"/>
      <c r="IA280" s="23"/>
      <c r="IB280" s="23"/>
      <c r="IC280" s="23"/>
      <c r="ID280" s="23"/>
      <c r="IE280" s="23"/>
      <c r="IF280" s="23"/>
      <c r="IG280" s="23"/>
      <c r="IH280" s="23"/>
      <c r="II280" s="23"/>
      <c r="IJ280" s="23"/>
      <c r="IK280" s="23"/>
      <c r="IL280" s="23"/>
      <c r="IM280" s="23"/>
      <c r="IN280" s="23"/>
      <c r="IO280" s="23"/>
      <c r="IP280" s="23"/>
      <c r="IQ280" s="23"/>
      <c r="IR280" s="23"/>
      <c r="IS280" s="23"/>
      <c r="IT280" s="23"/>
    </row>
    <row r="281" spans="1:254" customFormat="1" ht="24" x14ac:dyDescent="0.2">
      <c r="A281" s="266" t="s">
        <v>628</v>
      </c>
      <c r="B281" s="265" t="s">
        <v>594</v>
      </c>
      <c r="C281" s="264" t="s">
        <v>593</v>
      </c>
      <c r="D281" s="263" t="s">
        <v>194</v>
      </c>
      <c r="E281" s="262">
        <v>2.9600000000000001E-2</v>
      </c>
      <c r="F281" s="261" t="s">
        <v>875</v>
      </c>
      <c r="G281" s="260" t="s">
        <v>1008</v>
      </c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>
        <f>[1]Source!P711</f>
        <v>26</v>
      </c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  <c r="BX281" s="23"/>
      <c r="BY281" s="23"/>
      <c r="BZ281" s="23"/>
      <c r="CA281" s="23"/>
      <c r="CB281" s="23"/>
      <c r="CC281" s="23"/>
      <c r="CD281" s="23"/>
      <c r="CE281" s="23"/>
      <c r="CF281" s="23"/>
      <c r="CG281" s="23"/>
      <c r="CH281" s="23"/>
      <c r="CI281" s="23"/>
      <c r="CJ281" s="23"/>
      <c r="CK281" s="23"/>
      <c r="CL281" s="23"/>
      <c r="CM281" s="23"/>
      <c r="CN281" s="23"/>
      <c r="CO281" s="23"/>
      <c r="CP281" s="23"/>
      <c r="CQ281" s="23"/>
      <c r="CR281" s="23"/>
      <c r="CS281" s="23"/>
      <c r="CT281" s="23"/>
      <c r="CU281" s="23"/>
      <c r="CV281" s="23"/>
      <c r="CW281" s="23"/>
      <c r="CX281" s="23"/>
      <c r="CY281" s="23"/>
      <c r="CZ281" s="23"/>
      <c r="DA281" s="23"/>
      <c r="DB281" s="23"/>
      <c r="DC281" s="23"/>
      <c r="DD281" s="23"/>
      <c r="DE281" s="23"/>
      <c r="DF281" s="23"/>
      <c r="DG281" s="23"/>
      <c r="DH281" s="23">
        <f>IF(E280&gt;0,ROUND([1]Source!P711/E280,2),0)</f>
        <v>43.92</v>
      </c>
      <c r="DI281" s="23"/>
      <c r="DJ281" s="23"/>
      <c r="DK281" s="252" t="str">
        <f>F281</f>
        <v>Материал</v>
      </c>
      <c r="DL281" s="23">
        <f>[1]Source!P711</f>
        <v>26</v>
      </c>
      <c r="DM281" s="23"/>
      <c r="DN281" s="23"/>
      <c r="DO281" s="23"/>
      <c r="DP281" s="23"/>
      <c r="DQ281" s="23"/>
      <c r="DR281" s="23"/>
      <c r="DS281" s="23"/>
      <c r="DT281" s="23"/>
      <c r="DU281" s="23"/>
      <c r="DV281" s="23"/>
      <c r="DW281" s="23"/>
      <c r="DX281" s="23"/>
      <c r="DY281" s="23"/>
      <c r="DZ281" s="23"/>
      <c r="EA281" s="23"/>
      <c r="EB281" s="23"/>
      <c r="EC281" s="23"/>
      <c r="ED281" s="23"/>
      <c r="EE281" s="23"/>
      <c r="EF281" s="23"/>
      <c r="EG281" s="23"/>
      <c r="EH281" s="23"/>
      <c r="EI281" s="23"/>
      <c r="EJ281" s="23"/>
      <c r="EK281" s="23"/>
      <c r="EL281" s="23"/>
      <c r="EM281" s="23"/>
      <c r="EN281" s="23"/>
      <c r="EO281" s="23"/>
      <c r="EP281" s="23"/>
      <c r="EQ281" s="23"/>
      <c r="ER281" s="23"/>
      <c r="ES281" s="23"/>
      <c r="ET281" s="23"/>
      <c r="EU281" s="23"/>
      <c r="EV281" s="23"/>
      <c r="EW281" s="23"/>
      <c r="EX281" s="23"/>
      <c r="EY281" s="23"/>
      <c r="EZ281" s="23"/>
      <c r="FA281" s="23"/>
      <c r="FB281" s="23"/>
      <c r="FC281" s="23"/>
      <c r="FD281" s="23"/>
      <c r="FE281" s="23"/>
      <c r="FF281" s="23"/>
      <c r="FG281" s="23"/>
      <c r="FH281" s="23"/>
      <c r="FI281" s="23"/>
      <c r="FJ281" s="23"/>
      <c r="FK281" s="23"/>
      <c r="FL281" s="23"/>
      <c r="FM281" s="23"/>
      <c r="FN281" s="23"/>
      <c r="FO281" s="23"/>
      <c r="FP281" s="23"/>
      <c r="FQ281" s="23"/>
      <c r="FR281" s="23"/>
      <c r="FS281" s="23"/>
      <c r="FT281" s="23"/>
      <c r="FU281" s="23"/>
      <c r="FV281" s="23"/>
      <c r="FW281" s="23"/>
      <c r="FX281" s="23"/>
      <c r="FY281" s="23"/>
      <c r="FZ281" s="23"/>
      <c r="GA281" s="23"/>
      <c r="GB281" s="23"/>
      <c r="GC281" s="23"/>
      <c r="GD281" s="23"/>
      <c r="GE281" s="23"/>
      <c r="GF281" s="23"/>
      <c r="GG281" s="23"/>
      <c r="GH281" s="23"/>
      <c r="GI281" s="23"/>
      <c r="GJ281" s="23"/>
      <c r="GK281" s="23"/>
      <c r="GL281" s="23"/>
      <c r="GM281" s="23"/>
      <c r="GN281" s="23"/>
      <c r="GO281" s="23"/>
      <c r="GP281" s="23"/>
      <c r="GQ281" s="23"/>
      <c r="GR281" s="23"/>
      <c r="GS281" s="23"/>
      <c r="GT281" s="23"/>
      <c r="GU281" s="23"/>
      <c r="GV281" s="23"/>
      <c r="GW281" s="23"/>
      <c r="GX281" s="23"/>
      <c r="GY281" s="23"/>
      <c r="GZ281" s="23"/>
      <c r="HA281" s="23"/>
      <c r="HB281" s="23"/>
      <c r="HC281" s="23"/>
      <c r="HD281" s="23"/>
      <c r="HE281" s="23"/>
      <c r="HF281" s="23"/>
      <c r="HG281" s="23"/>
      <c r="HH281" s="23"/>
      <c r="HI281" s="23"/>
      <c r="HJ281" s="23"/>
      <c r="HK281" s="23"/>
      <c r="HL281" s="23"/>
      <c r="HM281" s="23"/>
      <c r="HN281" s="23"/>
      <c r="HO281" s="23"/>
      <c r="HP281" s="23"/>
      <c r="HQ281" s="23"/>
      <c r="HR281" s="23"/>
      <c r="HS281" s="23"/>
      <c r="HT281" s="23"/>
      <c r="HU281" s="23"/>
      <c r="HV281" s="23"/>
      <c r="HW281" s="23"/>
      <c r="HX281" s="23"/>
      <c r="HY281" s="23"/>
      <c r="HZ281" s="23"/>
      <c r="IA281" s="23"/>
      <c r="IB281" s="23"/>
      <c r="IC281" s="23"/>
      <c r="ID281" s="23"/>
      <c r="IE281" s="23"/>
      <c r="IF281" s="23"/>
      <c r="IG281" s="23"/>
      <c r="IH281" s="23"/>
      <c r="II281" s="23"/>
      <c r="IJ281" s="23"/>
      <c r="IK281" s="23"/>
      <c r="IL281" s="23"/>
      <c r="IM281" s="23"/>
      <c r="IN281" s="23"/>
      <c r="IO281" s="23"/>
      <c r="IP281" s="23"/>
      <c r="IQ281" s="23"/>
      <c r="IR281" s="23"/>
      <c r="IS281" s="23"/>
      <c r="IT281" s="23"/>
    </row>
    <row r="282" spans="1:254" s="271" customFormat="1" ht="24" x14ac:dyDescent="0.2">
      <c r="A282" s="316" t="s">
        <v>627</v>
      </c>
      <c r="B282" s="317" t="s">
        <v>626</v>
      </c>
      <c r="C282" s="318" t="s">
        <v>625</v>
      </c>
      <c r="D282" s="319" t="s">
        <v>433</v>
      </c>
      <c r="E282" s="320">
        <v>59.2</v>
      </c>
      <c r="F282" s="329" t="s">
        <v>875</v>
      </c>
      <c r="G282" s="330" t="s">
        <v>876</v>
      </c>
      <c r="H282" s="273"/>
      <c r="I282" s="273"/>
      <c r="J282" s="273"/>
      <c r="K282" s="273"/>
      <c r="L282" s="273"/>
      <c r="M282" s="273"/>
      <c r="N282" s="273"/>
      <c r="O282" s="273"/>
      <c r="P282" s="273"/>
      <c r="Q282" s="273"/>
      <c r="R282" s="273"/>
      <c r="S282" s="273"/>
      <c r="T282" s="273">
        <f>[1]Source!P713</f>
        <v>63190</v>
      </c>
      <c r="U282" s="273"/>
      <c r="V282" s="273"/>
      <c r="W282" s="273"/>
      <c r="X282" s="273"/>
      <c r="Y282" s="273"/>
      <c r="Z282" s="273"/>
      <c r="AA282" s="273"/>
      <c r="AB282" s="273"/>
      <c r="AC282" s="273"/>
      <c r="AD282" s="273"/>
      <c r="AE282" s="273"/>
      <c r="AF282" s="273"/>
      <c r="AG282" s="273"/>
      <c r="AH282" s="273"/>
      <c r="AI282" s="273"/>
      <c r="AJ282" s="273"/>
      <c r="AK282" s="273"/>
      <c r="AL282" s="273"/>
      <c r="AM282" s="273"/>
      <c r="AN282" s="273"/>
      <c r="AO282" s="273"/>
      <c r="AP282" s="273"/>
      <c r="AQ282" s="273"/>
      <c r="AR282" s="273"/>
      <c r="AS282" s="273"/>
      <c r="AT282" s="273"/>
      <c r="AU282" s="273"/>
      <c r="AV282" s="273"/>
      <c r="AW282" s="273"/>
      <c r="AX282" s="273"/>
      <c r="AY282" s="273"/>
      <c r="AZ282" s="273"/>
      <c r="BA282" s="273"/>
      <c r="BB282" s="273"/>
      <c r="BC282" s="273"/>
      <c r="BD282" s="273"/>
      <c r="BE282" s="273"/>
      <c r="BF282" s="273"/>
      <c r="BG282" s="273"/>
      <c r="BH282" s="273"/>
      <c r="BI282" s="273"/>
      <c r="BJ282" s="273"/>
      <c r="BK282" s="273"/>
      <c r="BL282" s="273"/>
      <c r="BM282" s="273"/>
      <c r="BN282" s="273"/>
      <c r="BO282" s="273"/>
      <c r="BP282" s="273"/>
      <c r="BQ282" s="273"/>
      <c r="BR282" s="273"/>
      <c r="BS282" s="273"/>
      <c r="BT282" s="273"/>
      <c r="BU282" s="273"/>
      <c r="BV282" s="273"/>
      <c r="BW282" s="273"/>
      <c r="BX282" s="273"/>
      <c r="BY282" s="273"/>
      <c r="BZ282" s="273"/>
      <c r="CA282" s="273"/>
      <c r="CB282" s="273"/>
      <c r="CC282" s="273"/>
      <c r="CD282" s="273"/>
      <c r="CE282" s="273"/>
      <c r="CF282" s="273"/>
      <c r="CG282" s="273"/>
      <c r="CH282" s="273"/>
      <c r="CI282" s="273"/>
      <c r="CJ282" s="273"/>
      <c r="CK282" s="273"/>
      <c r="CL282" s="273"/>
      <c r="CM282" s="273"/>
      <c r="CN282" s="273"/>
      <c r="CO282" s="273"/>
      <c r="CP282" s="273"/>
      <c r="CQ282" s="273"/>
      <c r="CR282" s="273"/>
      <c r="CS282" s="273"/>
      <c r="CT282" s="273"/>
      <c r="CU282" s="273"/>
      <c r="CV282" s="273"/>
      <c r="CW282" s="273"/>
      <c r="CX282" s="273"/>
      <c r="CY282" s="273"/>
      <c r="CZ282" s="273"/>
      <c r="DA282" s="273"/>
      <c r="DB282" s="273"/>
      <c r="DC282" s="273"/>
      <c r="DD282" s="273"/>
      <c r="DE282" s="273"/>
      <c r="DF282" s="273"/>
      <c r="DG282" s="273"/>
      <c r="DH282" s="273">
        <f>IF(E280&gt;0,ROUND([1]Source!P713/E280,2),0)</f>
        <v>106739.86</v>
      </c>
      <c r="DI282" s="273"/>
      <c r="DJ282" s="273"/>
      <c r="DK282" s="323" t="str">
        <f>F282</f>
        <v>Материал</v>
      </c>
      <c r="DL282" s="273">
        <f>[1]Source!P713</f>
        <v>63190</v>
      </c>
      <c r="DM282" s="273"/>
      <c r="DN282" s="273"/>
      <c r="DO282" s="273"/>
      <c r="DP282" s="273"/>
      <c r="DQ282" s="273"/>
      <c r="DR282" s="273"/>
      <c r="DS282" s="273"/>
      <c r="DT282" s="273"/>
      <c r="DU282" s="273"/>
      <c r="DV282" s="273"/>
      <c r="DW282" s="273"/>
      <c r="DX282" s="273"/>
      <c r="DY282" s="273"/>
      <c r="DZ282" s="273"/>
      <c r="EA282" s="273"/>
      <c r="EB282" s="273"/>
      <c r="EC282" s="273"/>
      <c r="ED282" s="273"/>
      <c r="EE282" s="273"/>
      <c r="EF282" s="273"/>
      <c r="EG282" s="273"/>
      <c r="EH282" s="273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ET282" s="273"/>
      <c r="EU282" s="273"/>
      <c r="EV282" s="273"/>
      <c r="EW282" s="273"/>
      <c r="EX282" s="273"/>
      <c r="EY282" s="273"/>
      <c r="EZ282" s="273"/>
      <c r="FA282" s="273"/>
      <c r="FB282" s="273"/>
      <c r="FC282" s="273"/>
      <c r="FD282" s="273"/>
      <c r="FE282" s="273"/>
      <c r="FF282" s="273"/>
      <c r="FG282" s="273"/>
      <c r="FH282" s="273"/>
      <c r="FI282" s="273"/>
      <c r="FJ282" s="273"/>
      <c r="FK282" s="273"/>
      <c r="FL282" s="273"/>
      <c r="FM282" s="273"/>
      <c r="FN282" s="273"/>
      <c r="FO282" s="273"/>
      <c r="FP282" s="273"/>
      <c r="FQ282" s="273"/>
      <c r="FR282" s="273"/>
      <c r="FS282" s="273"/>
      <c r="FT282" s="273"/>
      <c r="FU282" s="273"/>
      <c r="FV282" s="273"/>
      <c r="FW282" s="273"/>
      <c r="FX282" s="273"/>
      <c r="FY282" s="273"/>
      <c r="FZ282" s="273"/>
      <c r="GA282" s="273"/>
      <c r="GB282" s="273"/>
      <c r="GC282" s="273"/>
      <c r="GD282" s="273"/>
      <c r="GE282" s="273"/>
      <c r="GF282" s="273"/>
      <c r="GG282" s="273"/>
      <c r="GH282" s="273"/>
      <c r="GI282" s="273"/>
      <c r="GJ282" s="273"/>
      <c r="GK282" s="273"/>
      <c r="GL282" s="273"/>
      <c r="GM282" s="273"/>
      <c r="GN282" s="273"/>
      <c r="GO282" s="273"/>
      <c r="GP282" s="273"/>
      <c r="GQ282" s="273"/>
      <c r="GR282" s="273"/>
      <c r="GS282" s="273"/>
      <c r="GT282" s="273"/>
      <c r="GU282" s="273"/>
      <c r="GV282" s="273"/>
      <c r="GW282" s="273"/>
      <c r="GX282" s="273"/>
      <c r="GY282" s="273"/>
      <c r="GZ282" s="273"/>
      <c r="HA282" s="273"/>
      <c r="HB282" s="273"/>
      <c r="HC282" s="273"/>
      <c r="HD282" s="273"/>
      <c r="HE282" s="273"/>
      <c r="HF282" s="273"/>
      <c r="HG282" s="273"/>
      <c r="HH282" s="273"/>
      <c r="HI282" s="273"/>
      <c r="HJ282" s="273"/>
      <c r="HK282" s="273"/>
      <c r="HL282" s="273"/>
      <c r="HM282" s="273"/>
      <c r="HN282" s="273"/>
      <c r="HO282" s="273"/>
      <c r="HP282" s="273"/>
      <c r="HQ282" s="273"/>
      <c r="HR282" s="273"/>
      <c r="HS282" s="273"/>
      <c r="HT282" s="273"/>
      <c r="HU282" s="273"/>
      <c r="HV282" s="273"/>
      <c r="HW282" s="273"/>
      <c r="HX282" s="273"/>
      <c r="HY282" s="273"/>
      <c r="HZ282" s="273"/>
      <c r="IA282" s="273"/>
      <c r="IB282" s="273"/>
      <c r="IC282" s="273"/>
      <c r="ID282" s="273"/>
      <c r="IE282" s="273"/>
      <c r="IF282" s="273"/>
      <c r="IG282" s="273"/>
      <c r="IH282" s="273"/>
      <c r="II282" s="273"/>
      <c r="IJ282" s="273"/>
      <c r="IK282" s="273"/>
      <c r="IL282" s="273"/>
      <c r="IM282" s="273"/>
      <c r="IN282" s="273"/>
      <c r="IO282" s="273"/>
      <c r="IP282" s="273"/>
      <c r="IQ282" s="273"/>
      <c r="IR282" s="273"/>
      <c r="IS282" s="273"/>
      <c r="IT282" s="273"/>
    </row>
    <row r="283" spans="1:254" customFormat="1" ht="24" x14ac:dyDescent="0.2">
      <c r="A283" s="101">
        <v>66</v>
      </c>
      <c r="B283" s="109" t="s">
        <v>471</v>
      </c>
      <c r="C283" s="102" t="s">
        <v>472</v>
      </c>
      <c r="D283" s="103" t="s">
        <v>473</v>
      </c>
      <c r="E283" s="104">
        <v>11.84</v>
      </c>
      <c r="F283" s="243"/>
      <c r="G283" s="108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  <c r="BX283" s="23"/>
      <c r="BY283" s="23"/>
      <c r="BZ283" s="23"/>
      <c r="CA283" s="23"/>
      <c r="CB283" s="23"/>
      <c r="CC283" s="23"/>
      <c r="CD283" s="23"/>
      <c r="CE283" s="23"/>
      <c r="CF283" s="23"/>
      <c r="CG283" s="23"/>
      <c r="CH283" s="23"/>
      <c r="CI283" s="23"/>
      <c r="CJ283" s="23"/>
      <c r="CK283" s="23"/>
      <c r="CL283" s="23"/>
      <c r="CM283" s="23"/>
      <c r="CN283" s="23"/>
      <c r="CO283" s="23"/>
      <c r="CP283" s="23"/>
      <c r="CQ283" s="23"/>
      <c r="CR283" s="23"/>
      <c r="CS283" s="23"/>
      <c r="CT283" s="23"/>
      <c r="CU283" s="23"/>
      <c r="CV283" s="23"/>
      <c r="CW283" s="23"/>
      <c r="CX283" s="23"/>
      <c r="CY283" s="23"/>
      <c r="CZ283" s="23"/>
      <c r="DA283" s="23"/>
      <c r="DB283" s="23"/>
      <c r="DC283" s="23"/>
      <c r="DD283" s="23"/>
      <c r="DE283" s="23"/>
      <c r="DF283" s="23"/>
      <c r="DG283" s="23"/>
      <c r="DH283" s="23"/>
      <c r="DI283" s="23"/>
      <c r="DJ283" s="23"/>
      <c r="DK283" s="23"/>
      <c r="DL283" s="23"/>
      <c r="DM283" s="23"/>
      <c r="DN283" s="23"/>
      <c r="DO283" s="23"/>
      <c r="DP283" s="23"/>
      <c r="DQ283" s="23"/>
      <c r="DR283" s="23"/>
      <c r="DS283" s="23"/>
      <c r="DT283" s="23"/>
      <c r="DU283" s="23"/>
      <c r="DV283" s="23"/>
      <c r="DW283" s="23"/>
      <c r="DX283" s="23"/>
      <c r="DY283" s="23"/>
      <c r="DZ283" s="23"/>
      <c r="EA283" s="23"/>
      <c r="EB283" s="23"/>
      <c r="EC283" s="23"/>
      <c r="ED283" s="23"/>
      <c r="EE283" s="23"/>
      <c r="EF283" s="23"/>
      <c r="EG283" s="23"/>
      <c r="EH283" s="23"/>
      <c r="EI283" s="23"/>
      <c r="EJ283" s="23"/>
      <c r="EK283" s="23"/>
      <c r="EL283" s="23"/>
      <c r="EM283" s="23"/>
      <c r="EN283" s="23"/>
      <c r="EO283" s="23"/>
      <c r="EP283" s="23"/>
      <c r="EQ283" s="23"/>
      <c r="ER283" s="23"/>
      <c r="ES283" s="23"/>
      <c r="ET283" s="23"/>
      <c r="EU283" s="23"/>
      <c r="EV283" s="23"/>
      <c r="EW283" s="23"/>
      <c r="EX283" s="23"/>
      <c r="EY283" s="23"/>
      <c r="EZ283" s="23"/>
      <c r="FA283" s="23"/>
      <c r="FB283" s="23"/>
      <c r="FC283" s="23"/>
      <c r="FD283" s="23"/>
      <c r="FE283" s="23"/>
      <c r="FF283" s="23"/>
      <c r="FG283" s="23"/>
      <c r="FH283" s="23"/>
      <c r="FI283" s="23"/>
      <c r="FJ283" s="23"/>
      <c r="FK283" s="23"/>
      <c r="FL283" s="23"/>
      <c r="FM283" s="23"/>
      <c r="FN283" s="23"/>
      <c r="FO283" s="23"/>
      <c r="FP283" s="23"/>
      <c r="FQ283" s="23"/>
      <c r="FR283" s="23"/>
      <c r="FS283" s="23"/>
      <c r="FT283" s="23"/>
      <c r="FU283" s="23"/>
      <c r="FV283" s="23"/>
      <c r="FW283" s="23"/>
      <c r="FX283" s="23"/>
      <c r="FY283" s="23"/>
      <c r="FZ283" s="23"/>
      <c r="GA283" s="23"/>
      <c r="GB283" s="23"/>
      <c r="GC283" s="23"/>
      <c r="GD283" s="23"/>
      <c r="GE283" s="23"/>
      <c r="GF283" s="23"/>
      <c r="GG283" s="23"/>
      <c r="GH283" s="23"/>
      <c r="GI283" s="23"/>
      <c r="GJ283" s="23"/>
      <c r="GK283" s="23"/>
      <c r="GL283" s="23"/>
      <c r="GM283" s="23"/>
      <c r="GN283" s="23"/>
      <c r="GO283" s="23"/>
      <c r="GP283" s="23"/>
      <c r="GQ283" s="23"/>
      <c r="GR283" s="23"/>
      <c r="GS283" s="23"/>
      <c r="GT283" s="23"/>
      <c r="GU283" s="23"/>
      <c r="GV283" s="23"/>
      <c r="GW283" s="23"/>
      <c r="GX283" s="23"/>
      <c r="GY283" s="23"/>
      <c r="GZ283" s="23"/>
      <c r="HA283" s="23"/>
      <c r="HB283" s="23"/>
      <c r="HC283" s="23"/>
      <c r="HD283" s="23"/>
      <c r="HE283" s="23"/>
      <c r="HF283" s="23"/>
      <c r="HG283" s="23"/>
      <c r="HH283" s="23"/>
      <c r="HI283" s="23"/>
      <c r="HJ283" s="23"/>
      <c r="HK283" s="23"/>
      <c r="HL283" s="23"/>
      <c r="HM283" s="23"/>
      <c r="HN283" s="23"/>
      <c r="HO283" s="23"/>
      <c r="HP283" s="23"/>
      <c r="HQ283" s="23"/>
      <c r="HR283" s="23"/>
      <c r="HS283" s="23"/>
      <c r="HT283" s="23"/>
      <c r="HU283" s="23"/>
      <c r="HV283" s="23"/>
      <c r="HW283" s="23"/>
      <c r="HX283" s="23"/>
      <c r="HY283" s="23"/>
      <c r="HZ283" s="23"/>
      <c r="IA283" s="23"/>
      <c r="IB283" s="23"/>
      <c r="IC283" s="23"/>
      <c r="ID283" s="23"/>
      <c r="IE283" s="23"/>
      <c r="IF283" s="23"/>
      <c r="IG283" s="23"/>
      <c r="IH283" s="23"/>
      <c r="II283" s="23"/>
      <c r="IJ283" s="23"/>
      <c r="IK283" s="23"/>
      <c r="IL283" s="23"/>
      <c r="IM283" s="23"/>
      <c r="IN283" s="23"/>
      <c r="IO283" s="23"/>
      <c r="IP283" s="23"/>
      <c r="IQ283" s="23"/>
      <c r="IR283" s="23"/>
      <c r="IS283" s="23"/>
      <c r="IT283" s="23"/>
    </row>
    <row r="284" spans="1:254" customFormat="1" ht="12.75" x14ac:dyDescent="0.2">
      <c r="A284" s="259" t="s">
        <v>624</v>
      </c>
      <c r="B284" s="258" t="s">
        <v>518</v>
      </c>
      <c r="C284" s="257" t="s">
        <v>519</v>
      </c>
      <c r="D284" s="256" t="s">
        <v>490</v>
      </c>
      <c r="E284" s="255">
        <v>0.16575999999999999</v>
      </c>
      <c r="F284" s="254" t="s">
        <v>875</v>
      </c>
      <c r="G284" s="253" t="s">
        <v>1008</v>
      </c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>
        <f>[1]Source!P717</f>
        <v>553</v>
      </c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  <c r="BX284" s="23"/>
      <c r="BY284" s="23"/>
      <c r="BZ284" s="23"/>
      <c r="CA284" s="23"/>
      <c r="CB284" s="23"/>
      <c r="CC284" s="23"/>
      <c r="CD284" s="23"/>
      <c r="CE284" s="23"/>
      <c r="CF284" s="23"/>
      <c r="CG284" s="23"/>
      <c r="CH284" s="23"/>
      <c r="CI284" s="23"/>
      <c r="CJ284" s="23"/>
      <c r="CK284" s="23"/>
      <c r="CL284" s="23"/>
      <c r="CM284" s="23"/>
      <c r="CN284" s="23"/>
      <c r="CO284" s="23"/>
      <c r="CP284" s="23"/>
      <c r="CQ284" s="23"/>
      <c r="CR284" s="23"/>
      <c r="CS284" s="23"/>
      <c r="CT284" s="23"/>
      <c r="CU284" s="23"/>
      <c r="CV284" s="23"/>
      <c r="CW284" s="23"/>
      <c r="CX284" s="23"/>
      <c r="CY284" s="23"/>
      <c r="CZ284" s="23"/>
      <c r="DA284" s="23"/>
      <c r="DB284" s="23"/>
      <c r="DC284" s="23"/>
      <c r="DD284" s="23"/>
      <c r="DE284" s="23"/>
      <c r="DF284" s="23"/>
      <c r="DG284" s="23"/>
      <c r="DH284" s="23">
        <f>IF(E283&gt;0,ROUND([1]Source!P717/E283,2),0)</f>
        <v>46.71</v>
      </c>
      <c r="DI284" s="23"/>
      <c r="DJ284" s="23"/>
      <c r="DK284" s="252" t="str">
        <f>F284</f>
        <v>Материал</v>
      </c>
      <c r="DL284" s="23">
        <f>[1]Source!P717</f>
        <v>553</v>
      </c>
      <c r="DM284" s="23"/>
      <c r="DN284" s="23"/>
      <c r="DO284" s="23"/>
      <c r="DP284" s="23"/>
      <c r="DQ284" s="23"/>
      <c r="DR284" s="23"/>
      <c r="DS284" s="23"/>
      <c r="DT284" s="23"/>
      <c r="DU284" s="23"/>
      <c r="DV284" s="23"/>
      <c r="DW284" s="23"/>
      <c r="DX284" s="23"/>
      <c r="DY284" s="23"/>
      <c r="DZ284" s="23"/>
      <c r="EA284" s="23"/>
      <c r="EB284" s="23"/>
      <c r="EC284" s="23"/>
      <c r="ED284" s="23"/>
      <c r="EE284" s="23"/>
      <c r="EF284" s="23"/>
      <c r="EG284" s="23"/>
      <c r="EH284" s="23"/>
      <c r="EI284" s="23"/>
      <c r="EJ284" s="23"/>
      <c r="EK284" s="23"/>
      <c r="EL284" s="23"/>
      <c r="EM284" s="23"/>
      <c r="EN284" s="23"/>
      <c r="EO284" s="23"/>
      <c r="EP284" s="23"/>
      <c r="EQ284" s="23"/>
      <c r="ER284" s="23"/>
      <c r="ES284" s="23"/>
      <c r="ET284" s="23"/>
      <c r="EU284" s="23"/>
      <c r="EV284" s="23"/>
      <c r="EW284" s="23"/>
      <c r="EX284" s="23"/>
      <c r="EY284" s="23"/>
      <c r="EZ284" s="23"/>
      <c r="FA284" s="23"/>
      <c r="FB284" s="23"/>
      <c r="FC284" s="23"/>
      <c r="FD284" s="23"/>
      <c r="FE284" s="23"/>
      <c r="FF284" s="23"/>
      <c r="FG284" s="23"/>
      <c r="FH284" s="23"/>
      <c r="FI284" s="23"/>
      <c r="FJ284" s="23"/>
      <c r="FK284" s="23"/>
      <c r="FL284" s="23"/>
      <c r="FM284" s="23"/>
      <c r="FN284" s="23"/>
      <c r="FO284" s="23"/>
      <c r="FP284" s="23"/>
      <c r="FQ284" s="23"/>
      <c r="FR284" s="23"/>
      <c r="FS284" s="23"/>
      <c r="FT284" s="23"/>
      <c r="FU284" s="23"/>
      <c r="FV284" s="23"/>
      <c r="FW284" s="23"/>
      <c r="FX284" s="23"/>
      <c r="FY284" s="23"/>
      <c r="FZ284" s="23"/>
      <c r="GA284" s="23"/>
      <c r="GB284" s="23"/>
      <c r="GC284" s="23"/>
      <c r="GD284" s="23"/>
      <c r="GE284" s="23"/>
      <c r="GF284" s="23"/>
      <c r="GG284" s="23"/>
      <c r="GH284" s="23"/>
      <c r="GI284" s="23"/>
      <c r="GJ284" s="23"/>
      <c r="GK284" s="23"/>
      <c r="GL284" s="23"/>
      <c r="GM284" s="23"/>
      <c r="GN284" s="23"/>
      <c r="GO284" s="23"/>
      <c r="GP284" s="23"/>
      <c r="GQ284" s="23"/>
      <c r="GR284" s="23"/>
      <c r="GS284" s="23"/>
      <c r="GT284" s="23"/>
      <c r="GU284" s="23"/>
      <c r="GV284" s="23"/>
      <c r="GW284" s="23"/>
      <c r="GX284" s="23"/>
      <c r="GY284" s="23"/>
      <c r="GZ284" s="23"/>
      <c r="HA284" s="23"/>
      <c r="HB284" s="23"/>
      <c r="HC284" s="23"/>
      <c r="HD284" s="23"/>
      <c r="HE284" s="23"/>
      <c r="HF284" s="23"/>
      <c r="HG284" s="23"/>
      <c r="HH284" s="23"/>
      <c r="HI284" s="23"/>
      <c r="HJ284" s="23"/>
      <c r="HK284" s="23"/>
      <c r="HL284" s="23"/>
      <c r="HM284" s="23"/>
      <c r="HN284" s="23"/>
      <c r="HO284" s="23"/>
      <c r="HP284" s="23"/>
      <c r="HQ284" s="23"/>
      <c r="HR284" s="23"/>
      <c r="HS284" s="23"/>
      <c r="HT284" s="23"/>
      <c r="HU284" s="23"/>
      <c r="HV284" s="23"/>
      <c r="HW284" s="23"/>
      <c r="HX284" s="23"/>
      <c r="HY284" s="23"/>
      <c r="HZ284" s="23"/>
      <c r="IA284" s="23"/>
      <c r="IB284" s="23"/>
      <c r="IC284" s="23"/>
      <c r="ID284" s="23"/>
      <c r="IE284" s="23"/>
      <c r="IF284" s="23"/>
      <c r="IG284" s="23"/>
      <c r="IH284" s="23"/>
      <c r="II284" s="23"/>
      <c r="IJ284" s="23"/>
      <c r="IK284" s="23"/>
      <c r="IL284" s="23"/>
      <c r="IM284" s="23"/>
      <c r="IN284" s="23"/>
      <c r="IO284" s="23"/>
      <c r="IP284" s="23"/>
      <c r="IQ284" s="23"/>
      <c r="IR284" s="23"/>
      <c r="IS284" s="23"/>
      <c r="IT284" s="23"/>
    </row>
    <row r="285" spans="1:254" customFormat="1" ht="24" x14ac:dyDescent="0.2">
      <c r="A285" s="101">
        <v>67</v>
      </c>
      <c r="B285" s="109" t="s">
        <v>474</v>
      </c>
      <c r="C285" s="102" t="s">
        <v>475</v>
      </c>
      <c r="D285" s="103" t="s">
        <v>473</v>
      </c>
      <c r="E285" s="104">
        <v>11.84</v>
      </c>
      <c r="F285" s="243"/>
      <c r="G285" s="108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  <c r="BX285" s="23"/>
      <c r="BY285" s="23"/>
      <c r="BZ285" s="23"/>
      <c r="CA285" s="23"/>
      <c r="CB285" s="23"/>
      <c r="CC285" s="23"/>
      <c r="CD285" s="23"/>
      <c r="CE285" s="23"/>
      <c r="CF285" s="23"/>
      <c r="CG285" s="23"/>
      <c r="CH285" s="23"/>
      <c r="CI285" s="23"/>
      <c r="CJ285" s="23"/>
      <c r="CK285" s="23"/>
      <c r="CL285" s="23"/>
      <c r="CM285" s="23"/>
      <c r="CN285" s="23"/>
      <c r="CO285" s="23"/>
      <c r="CP285" s="23"/>
      <c r="CQ285" s="23"/>
      <c r="CR285" s="23"/>
      <c r="CS285" s="23"/>
      <c r="CT285" s="23"/>
      <c r="CU285" s="23"/>
      <c r="CV285" s="23"/>
      <c r="CW285" s="23"/>
      <c r="CX285" s="23"/>
      <c r="CY285" s="23"/>
      <c r="CZ285" s="23"/>
      <c r="DA285" s="23"/>
      <c r="DB285" s="23"/>
      <c r="DC285" s="23"/>
      <c r="DD285" s="23"/>
      <c r="DE285" s="23"/>
      <c r="DF285" s="23"/>
      <c r="DG285" s="23"/>
      <c r="DH285" s="23"/>
      <c r="DI285" s="23"/>
      <c r="DJ285" s="23"/>
      <c r="DK285" s="23"/>
      <c r="DL285" s="23"/>
      <c r="DM285" s="23"/>
      <c r="DN285" s="23"/>
      <c r="DO285" s="23"/>
      <c r="DP285" s="23"/>
      <c r="DQ285" s="23"/>
      <c r="DR285" s="23"/>
      <c r="DS285" s="23"/>
      <c r="DT285" s="23"/>
      <c r="DU285" s="23"/>
      <c r="DV285" s="23"/>
      <c r="DW285" s="23"/>
      <c r="DX285" s="23"/>
      <c r="DY285" s="23"/>
      <c r="DZ285" s="23"/>
      <c r="EA285" s="23"/>
      <c r="EB285" s="23"/>
      <c r="EC285" s="23"/>
      <c r="ED285" s="23"/>
      <c r="EE285" s="23"/>
      <c r="EF285" s="23"/>
      <c r="EG285" s="23"/>
      <c r="EH285" s="23"/>
      <c r="EI285" s="23"/>
      <c r="EJ285" s="23"/>
      <c r="EK285" s="23"/>
      <c r="EL285" s="23"/>
      <c r="EM285" s="23"/>
      <c r="EN285" s="23"/>
      <c r="EO285" s="23"/>
      <c r="EP285" s="23"/>
      <c r="EQ285" s="23"/>
      <c r="ER285" s="23"/>
      <c r="ES285" s="23"/>
      <c r="ET285" s="23"/>
      <c r="EU285" s="23"/>
      <c r="EV285" s="23"/>
      <c r="EW285" s="23"/>
      <c r="EX285" s="23"/>
      <c r="EY285" s="23"/>
      <c r="EZ285" s="23"/>
      <c r="FA285" s="23"/>
      <c r="FB285" s="23"/>
      <c r="FC285" s="23"/>
      <c r="FD285" s="23"/>
      <c r="FE285" s="23"/>
      <c r="FF285" s="23"/>
      <c r="FG285" s="23"/>
      <c r="FH285" s="23"/>
      <c r="FI285" s="23"/>
      <c r="FJ285" s="23"/>
      <c r="FK285" s="23"/>
      <c r="FL285" s="23"/>
      <c r="FM285" s="23"/>
      <c r="FN285" s="23"/>
      <c r="FO285" s="23"/>
      <c r="FP285" s="23"/>
      <c r="FQ285" s="23"/>
      <c r="FR285" s="23"/>
      <c r="FS285" s="23"/>
      <c r="FT285" s="23"/>
      <c r="FU285" s="23"/>
      <c r="FV285" s="23"/>
      <c r="FW285" s="23"/>
      <c r="FX285" s="23"/>
      <c r="FY285" s="23"/>
      <c r="FZ285" s="23"/>
      <c r="GA285" s="23"/>
      <c r="GB285" s="23"/>
      <c r="GC285" s="23"/>
      <c r="GD285" s="23"/>
      <c r="GE285" s="23"/>
      <c r="GF285" s="23"/>
      <c r="GG285" s="23"/>
      <c r="GH285" s="23"/>
      <c r="GI285" s="23"/>
      <c r="GJ285" s="23"/>
      <c r="GK285" s="23"/>
      <c r="GL285" s="23"/>
      <c r="GM285" s="23"/>
      <c r="GN285" s="23"/>
      <c r="GO285" s="23"/>
      <c r="GP285" s="23"/>
      <c r="GQ285" s="23"/>
      <c r="GR285" s="23"/>
      <c r="GS285" s="23"/>
      <c r="GT285" s="23"/>
      <c r="GU285" s="23"/>
      <c r="GV285" s="23"/>
      <c r="GW285" s="23"/>
      <c r="GX285" s="23"/>
      <c r="GY285" s="23"/>
      <c r="GZ285" s="23"/>
      <c r="HA285" s="23"/>
      <c r="HB285" s="23"/>
      <c r="HC285" s="23"/>
      <c r="HD285" s="23"/>
      <c r="HE285" s="23"/>
      <c r="HF285" s="23"/>
      <c r="HG285" s="23"/>
      <c r="HH285" s="23"/>
      <c r="HI285" s="23"/>
      <c r="HJ285" s="23"/>
      <c r="HK285" s="23"/>
      <c r="HL285" s="23"/>
      <c r="HM285" s="23"/>
      <c r="HN285" s="23"/>
      <c r="HO285" s="23"/>
      <c r="HP285" s="23"/>
      <c r="HQ285" s="23"/>
      <c r="HR285" s="23"/>
      <c r="HS285" s="23"/>
      <c r="HT285" s="23"/>
      <c r="HU285" s="23"/>
      <c r="HV285" s="23"/>
      <c r="HW285" s="23"/>
      <c r="HX285" s="23"/>
      <c r="HY285" s="23"/>
      <c r="HZ285" s="23"/>
      <c r="IA285" s="23"/>
      <c r="IB285" s="23"/>
      <c r="IC285" s="23"/>
      <c r="ID285" s="23"/>
      <c r="IE285" s="23"/>
      <c r="IF285" s="23"/>
      <c r="IG285" s="23"/>
      <c r="IH285" s="23"/>
      <c r="II285" s="23"/>
      <c r="IJ285" s="23"/>
      <c r="IK285" s="23"/>
      <c r="IL285" s="23"/>
      <c r="IM285" s="23"/>
      <c r="IN285" s="23"/>
      <c r="IO285" s="23"/>
      <c r="IP285" s="23"/>
      <c r="IQ285" s="23"/>
      <c r="IR285" s="23"/>
      <c r="IS285" s="23"/>
      <c r="IT285" s="23"/>
    </row>
    <row r="286" spans="1:254" customFormat="1" ht="12.75" x14ac:dyDescent="0.2">
      <c r="A286" s="266" t="s">
        <v>623</v>
      </c>
      <c r="B286" s="265" t="s">
        <v>518</v>
      </c>
      <c r="C286" s="264" t="s">
        <v>519</v>
      </c>
      <c r="D286" s="263" t="s">
        <v>490</v>
      </c>
      <c r="E286" s="262">
        <v>2.368E-2</v>
      </c>
      <c r="F286" s="261" t="s">
        <v>875</v>
      </c>
      <c r="G286" s="260" t="s">
        <v>1008</v>
      </c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>
        <f>[1]Source!P721</f>
        <v>79</v>
      </c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  <c r="BX286" s="23"/>
      <c r="BY286" s="23"/>
      <c r="BZ286" s="23"/>
      <c r="CA286" s="23"/>
      <c r="CB286" s="23"/>
      <c r="CC286" s="23"/>
      <c r="CD286" s="23"/>
      <c r="CE286" s="23"/>
      <c r="CF286" s="23"/>
      <c r="CG286" s="23"/>
      <c r="CH286" s="23"/>
      <c r="CI286" s="23"/>
      <c r="CJ286" s="23"/>
      <c r="CK286" s="23"/>
      <c r="CL286" s="23"/>
      <c r="CM286" s="23"/>
      <c r="CN286" s="23"/>
      <c r="CO286" s="23"/>
      <c r="CP286" s="23"/>
      <c r="CQ286" s="23"/>
      <c r="CR286" s="23"/>
      <c r="CS286" s="23"/>
      <c r="CT286" s="23"/>
      <c r="CU286" s="23"/>
      <c r="CV286" s="23"/>
      <c r="CW286" s="23"/>
      <c r="CX286" s="23"/>
      <c r="CY286" s="23"/>
      <c r="CZ286" s="23"/>
      <c r="DA286" s="23"/>
      <c r="DB286" s="23"/>
      <c r="DC286" s="23"/>
      <c r="DD286" s="23"/>
      <c r="DE286" s="23"/>
      <c r="DF286" s="23"/>
      <c r="DG286" s="23"/>
      <c r="DH286" s="23">
        <f>IF(E285&gt;0,ROUND([1]Source!P721/E285,2),0)</f>
        <v>6.67</v>
      </c>
      <c r="DI286" s="23"/>
      <c r="DJ286" s="23"/>
      <c r="DK286" s="252" t="str">
        <f>F286</f>
        <v>Материал</v>
      </c>
      <c r="DL286" s="23">
        <f>[1]Source!P721</f>
        <v>79</v>
      </c>
      <c r="DM286" s="23"/>
      <c r="DN286" s="23"/>
      <c r="DO286" s="23"/>
      <c r="DP286" s="23"/>
      <c r="DQ286" s="23"/>
      <c r="DR286" s="23"/>
      <c r="DS286" s="23"/>
      <c r="DT286" s="23"/>
      <c r="DU286" s="23"/>
      <c r="DV286" s="23"/>
      <c r="DW286" s="23"/>
      <c r="DX286" s="23"/>
      <c r="DY286" s="23"/>
      <c r="DZ286" s="23"/>
      <c r="EA286" s="23"/>
      <c r="EB286" s="23"/>
      <c r="EC286" s="23"/>
      <c r="ED286" s="23"/>
      <c r="EE286" s="23"/>
      <c r="EF286" s="23"/>
      <c r="EG286" s="23"/>
      <c r="EH286" s="23"/>
      <c r="EI286" s="23"/>
      <c r="EJ286" s="23"/>
      <c r="EK286" s="23"/>
      <c r="EL286" s="23"/>
      <c r="EM286" s="23"/>
      <c r="EN286" s="23"/>
      <c r="EO286" s="23"/>
      <c r="EP286" s="23"/>
      <c r="EQ286" s="23"/>
      <c r="ER286" s="23"/>
      <c r="ES286" s="23"/>
      <c r="ET286" s="23"/>
      <c r="EU286" s="23"/>
      <c r="EV286" s="23"/>
      <c r="EW286" s="23"/>
      <c r="EX286" s="23"/>
      <c r="EY286" s="23"/>
      <c r="EZ286" s="23"/>
      <c r="FA286" s="23"/>
      <c r="FB286" s="23"/>
      <c r="FC286" s="23"/>
      <c r="FD286" s="23"/>
      <c r="FE286" s="23"/>
      <c r="FF286" s="23"/>
      <c r="FG286" s="23"/>
      <c r="FH286" s="23"/>
      <c r="FI286" s="23"/>
      <c r="FJ286" s="23"/>
      <c r="FK286" s="23"/>
      <c r="FL286" s="23"/>
      <c r="FM286" s="23"/>
      <c r="FN286" s="23"/>
      <c r="FO286" s="23"/>
      <c r="FP286" s="23"/>
      <c r="FQ286" s="23"/>
      <c r="FR286" s="23"/>
      <c r="FS286" s="23"/>
      <c r="FT286" s="23"/>
      <c r="FU286" s="23"/>
      <c r="FV286" s="23"/>
      <c r="FW286" s="23"/>
      <c r="FX286" s="23"/>
      <c r="FY286" s="23"/>
      <c r="FZ286" s="23"/>
      <c r="GA286" s="23"/>
      <c r="GB286" s="23"/>
      <c r="GC286" s="23"/>
      <c r="GD286" s="23"/>
      <c r="GE286" s="23"/>
      <c r="GF286" s="23"/>
      <c r="GG286" s="23"/>
      <c r="GH286" s="23"/>
      <c r="GI286" s="23"/>
      <c r="GJ286" s="23"/>
      <c r="GK286" s="23"/>
      <c r="GL286" s="23"/>
      <c r="GM286" s="23"/>
      <c r="GN286" s="23"/>
      <c r="GO286" s="23"/>
      <c r="GP286" s="23"/>
      <c r="GQ286" s="23"/>
      <c r="GR286" s="23"/>
      <c r="GS286" s="23"/>
      <c r="GT286" s="23"/>
      <c r="GU286" s="23"/>
      <c r="GV286" s="23"/>
      <c r="GW286" s="23"/>
      <c r="GX286" s="23"/>
      <c r="GY286" s="23"/>
      <c r="GZ286" s="23"/>
      <c r="HA286" s="23"/>
      <c r="HB286" s="23"/>
      <c r="HC286" s="23"/>
      <c r="HD286" s="23"/>
      <c r="HE286" s="23"/>
      <c r="HF286" s="23"/>
      <c r="HG286" s="23"/>
      <c r="HH286" s="23"/>
      <c r="HI286" s="23"/>
      <c r="HJ286" s="23"/>
      <c r="HK286" s="23"/>
      <c r="HL286" s="23"/>
      <c r="HM286" s="23"/>
      <c r="HN286" s="23"/>
      <c r="HO286" s="23"/>
      <c r="HP286" s="23"/>
      <c r="HQ286" s="23"/>
      <c r="HR286" s="23"/>
      <c r="HS286" s="23"/>
      <c r="HT286" s="23"/>
      <c r="HU286" s="23"/>
      <c r="HV286" s="23"/>
      <c r="HW286" s="23"/>
      <c r="HX286" s="23"/>
      <c r="HY286" s="23"/>
      <c r="HZ286" s="23"/>
      <c r="IA286" s="23"/>
      <c r="IB286" s="23"/>
      <c r="IC286" s="23"/>
      <c r="ID286" s="23"/>
      <c r="IE286" s="23"/>
      <c r="IF286" s="23"/>
      <c r="IG286" s="23"/>
      <c r="IH286" s="23"/>
      <c r="II286" s="23"/>
      <c r="IJ286" s="23"/>
      <c r="IK286" s="23"/>
      <c r="IL286" s="23"/>
      <c r="IM286" s="23"/>
      <c r="IN286" s="23"/>
      <c r="IO286" s="23"/>
      <c r="IP286" s="23"/>
      <c r="IQ286" s="23"/>
      <c r="IR286" s="23"/>
      <c r="IS286" s="23"/>
      <c r="IT286" s="23"/>
    </row>
    <row r="287" spans="1:254" customFormat="1" ht="13.5" thickBot="1" x14ac:dyDescent="0.25">
      <c r="C287" s="25" t="s">
        <v>328</v>
      </c>
      <c r="D287" s="25"/>
      <c r="E287" s="25"/>
      <c r="F287" s="25"/>
      <c r="G287" s="267">
        <v>5928552</v>
      </c>
    </row>
    <row r="288" spans="1:254" customFormat="1" ht="24" customHeight="1" thickBot="1" x14ac:dyDescent="0.3">
      <c r="A288" s="439" t="s">
        <v>873</v>
      </c>
      <c r="B288" s="440"/>
      <c r="C288" s="440"/>
      <c r="D288" s="440"/>
      <c r="E288" s="440"/>
      <c r="F288" s="440"/>
      <c r="G288" s="441"/>
    </row>
    <row r="289" spans="1:254" customFormat="1" ht="36" x14ac:dyDescent="0.2">
      <c r="A289" s="52">
        <v>1</v>
      </c>
      <c r="B289" s="60" t="s">
        <v>872</v>
      </c>
      <c r="C289" s="53" t="s">
        <v>871</v>
      </c>
      <c r="D289" s="54" t="s">
        <v>20</v>
      </c>
      <c r="E289" s="55">
        <v>1.1299999999999999</v>
      </c>
      <c r="F289" s="242"/>
      <c r="G289" s="59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  <c r="CA289" s="23"/>
      <c r="CB289" s="23"/>
      <c r="CC289" s="23"/>
      <c r="CD289" s="23"/>
      <c r="CE289" s="23"/>
      <c r="CF289" s="23"/>
      <c r="CG289" s="23"/>
      <c r="CH289" s="23"/>
      <c r="CI289" s="23"/>
      <c r="CJ289" s="23"/>
      <c r="CK289" s="23"/>
      <c r="CL289" s="23"/>
      <c r="CM289" s="23"/>
      <c r="CN289" s="23"/>
      <c r="CO289" s="23"/>
      <c r="CP289" s="23"/>
      <c r="CQ289" s="23"/>
      <c r="CR289" s="23"/>
      <c r="CS289" s="23"/>
      <c r="CT289" s="23"/>
      <c r="CU289" s="23"/>
      <c r="CV289" s="23"/>
      <c r="CW289" s="23"/>
      <c r="CX289" s="23"/>
      <c r="CY289" s="23"/>
      <c r="CZ289" s="23"/>
      <c r="DA289" s="23"/>
      <c r="DB289" s="23"/>
      <c r="DC289" s="23"/>
      <c r="DD289" s="23"/>
      <c r="DE289" s="23"/>
      <c r="DF289" s="23"/>
      <c r="DG289" s="23"/>
      <c r="DH289" s="23"/>
      <c r="DI289" s="23"/>
      <c r="DJ289" s="23"/>
      <c r="DK289" s="23"/>
      <c r="DL289" s="23"/>
      <c r="DM289" s="23"/>
      <c r="DN289" s="23"/>
      <c r="DO289" s="23"/>
      <c r="DP289" s="23"/>
      <c r="DQ289" s="23"/>
      <c r="DR289" s="23"/>
      <c r="DS289" s="23"/>
      <c r="DT289" s="23"/>
      <c r="DU289" s="23"/>
      <c r="DV289" s="23"/>
      <c r="DW289" s="23"/>
      <c r="DX289" s="23"/>
      <c r="DY289" s="23"/>
      <c r="DZ289" s="23"/>
      <c r="EA289" s="23"/>
      <c r="EB289" s="23"/>
      <c r="EC289" s="23"/>
      <c r="ED289" s="23"/>
      <c r="EE289" s="23"/>
      <c r="EF289" s="23"/>
      <c r="EG289" s="23"/>
      <c r="EH289" s="23"/>
      <c r="EI289" s="23"/>
      <c r="EJ289" s="23"/>
      <c r="EK289" s="23"/>
      <c r="EL289" s="23"/>
      <c r="EM289" s="23"/>
      <c r="EN289" s="23"/>
      <c r="EO289" s="23"/>
      <c r="EP289" s="23"/>
      <c r="EQ289" s="23"/>
      <c r="ER289" s="23"/>
      <c r="ES289" s="23"/>
      <c r="ET289" s="23"/>
      <c r="EU289" s="23"/>
      <c r="EV289" s="23"/>
      <c r="EW289" s="23"/>
      <c r="EX289" s="23"/>
      <c r="EY289" s="23"/>
      <c r="EZ289" s="23"/>
      <c r="FA289" s="23"/>
      <c r="FB289" s="23"/>
      <c r="FC289" s="23"/>
      <c r="FD289" s="23"/>
      <c r="FE289" s="23"/>
      <c r="FF289" s="23"/>
      <c r="FG289" s="23"/>
      <c r="FH289" s="23"/>
      <c r="FI289" s="23"/>
      <c r="FJ289" s="23"/>
      <c r="FK289" s="23"/>
      <c r="FL289" s="23"/>
      <c r="FM289" s="23"/>
      <c r="FN289" s="23"/>
      <c r="FO289" s="23"/>
      <c r="FP289" s="23"/>
      <c r="FQ289" s="23"/>
      <c r="FR289" s="23"/>
      <c r="FS289" s="23"/>
      <c r="FT289" s="23"/>
      <c r="FU289" s="23"/>
      <c r="FV289" s="23"/>
      <c r="FW289" s="23"/>
      <c r="FX289" s="23"/>
      <c r="FY289" s="23"/>
      <c r="FZ289" s="23"/>
      <c r="GA289" s="23"/>
      <c r="GB289" s="23"/>
      <c r="GC289" s="23"/>
      <c r="GD289" s="23"/>
      <c r="GE289" s="23"/>
      <c r="GF289" s="23"/>
      <c r="GG289" s="23"/>
      <c r="GH289" s="23"/>
      <c r="GI289" s="23"/>
      <c r="GJ289" s="23"/>
      <c r="GK289" s="23"/>
      <c r="GL289" s="23"/>
      <c r="GM289" s="23"/>
      <c r="GN289" s="23"/>
      <c r="GO289" s="23"/>
      <c r="GP289" s="23"/>
      <c r="GQ289" s="23"/>
      <c r="GR289" s="23"/>
      <c r="GS289" s="23"/>
      <c r="GT289" s="23"/>
      <c r="GU289" s="23"/>
      <c r="GV289" s="23"/>
      <c r="GW289" s="23"/>
      <c r="GX289" s="23"/>
      <c r="GY289" s="23"/>
      <c r="GZ289" s="23"/>
      <c r="HA289" s="23"/>
      <c r="HB289" s="23"/>
      <c r="HC289" s="23"/>
      <c r="HD289" s="23"/>
      <c r="HE289" s="23"/>
      <c r="HF289" s="23"/>
      <c r="HG289" s="23"/>
      <c r="HH289" s="23"/>
      <c r="HI289" s="23"/>
      <c r="HJ289" s="23"/>
      <c r="HK289" s="23"/>
      <c r="HL289" s="23"/>
      <c r="HM289" s="23"/>
      <c r="HN289" s="23"/>
      <c r="HO289" s="23"/>
      <c r="HP289" s="23"/>
      <c r="HQ289" s="23"/>
      <c r="HR289" s="23"/>
      <c r="HS289" s="23"/>
      <c r="HT289" s="23"/>
      <c r="HU289" s="23"/>
      <c r="HV289" s="23"/>
      <c r="HW289" s="23"/>
      <c r="HX289" s="23"/>
      <c r="HY289" s="23"/>
      <c r="HZ289" s="23"/>
      <c r="IA289" s="23"/>
      <c r="IB289" s="23"/>
      <c r="IC289" s="23"/>
      <c r="ID289" s="23"/>
      <c r="IE289" s="23"/>
      <c r="IF289" s="23"/>
      <c r="IG289" s="23"/>
      <c r="IH289" s="23"/>
      <c r="II289" s="23"/>
      <c r="IJ289" s="23"/>
      <c r="IK289" s="23"/>
      <c r="IL289" s="23"/>
      <c r="IM289" s="23"/>
      <c r="IN289" s="23"/>
      <c r="IO289" s="23"/>
      <c r="IP289" s="23"/>
      <c r="IQ289" s="23"/>
      <c r="IR289" s="23"/>
      <c r="IS289" s="23"/>
      <c r="IT289" s="23"/>
    </row>
    <row r="290" spans="1:254" customFormat="1" ht="22.5" x14ac:dyDescent="0.2">
      <c r="A290" s="101">
        <v>2</v>
      </c>
      <c r="B290" s="109" t="s">
        <v>870</v>
      </c>
      <c r="C290" s="102" t="s">
        <v>869</v>
      </c>
      <c r="D290" s="103" t="s">
        <v>868</v>
      </c>
      <c r="E290" s="104">
        <v>1.66</v>
      </c>
      <c r="F290" s="243"/>
      <c r="G290" s="108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  <c r="BX290" s="23"/>
      <c r="BY290" s="23"/>
      <c r="BZ290" s="23"/>
      <c r="CA290" s="23"/>
      <c r="CB290" s="23"/>
      <c r="CC290" s="23"/>
      <c r="CD290" s="23"/>
      <c r="CE290" s="23"/>
      <c r="CF290" s="23"/>
      <c r="CG290" s="23"/>
      <c r="CH290" s="23"/>
      <c r="CI290" s="23"/>
      <c r="CJ290" s="23"/>
      <c r="CK290" s="23"/>
      <c r="CL290" s="23"/>
      <c r="CM290" s="23"/>
      <c r="CN290" s="23"/>
      <c r="CO290" s="23"/>
      <c r="CP290" s="23"/>
      <c r="CQ290" s="23"/>
      <c r="CR290" s="23"/>
      <c r="CS290" s="23"/>
      <c r="CT290" s="23"/>
      <c r="CU290" s="23"/>
      <c r="CV290" s="23"/>
      <c r="CW290" s="23"/>
      <c r="CX290" s="23"/>
      <c r="CY290" s="23"/>
      <c r="CZ290" s="23"/>
      <c r="DA290" s="23"/>
      <c r="DB290" s="23"/>
      <c r="DC290" s="23"/>
      <c r="DD290" s="23"/>
      <c r="DE290" s="23"/>
      <c r="DF290" s="23"/>
      <c r="DG290" s="23"/>
      <c r="DH290" s="23"/>
      <c r="DI290" s="23"/>
      <c r="DJ290" s="23"/>
      <c r="DK290" s="23"/>
      <c r="DL290" s="23"/>
      <c r="DM290" s="23"/>
      <c r="DN290" s="23"/>
      <c r="DO290" s="23"/>
      <c r="DP290" s="23"/>
      <c r="DQ290" s="23"/>
      <c r="DR290" s="23"/>
      <c r="DS290" s="23"/>
      <c r="DT290" s="23"/>
      <c r="DU290" s="23"/>
      <c r="DV290" s="23"/>
      <c r="DW290" s="23"/>
      <c r="DX290" s="23"/>
      <c r="DY290" s="23"/>
      <c r="DZ290" s="23"/>
      <c r="EA290" s="23"/>
      <c r="EB290" s="23"/>
      <c r="EC290" s="23"/>
      <c r="ED290" s="23"/>
      <c r="EE290" s="23"/>
      <c r="EF290" s="23"/>
      <c r="EG290" s="23"/>
      <c r="EH290" s="23"/>
      <c r="EI290" s="23"/>
      <c r="EJ290" s="23"/>
      <c r="EK290" s="23"/>
      <c r="EL290" s="23"/>
      <c r="EM290" s="23"/>
      <c r="EN290" s="23"/>
      <c r="EO290" s="23"/>
      <c r="EP290" s="23"/>
      <c r="EQ290" s="23"/>
      <c r="ER290" s="23"/>
      <c r="ES290" s="23"/>
      <c r="ET290" s="23"/>
      <c r="EU290" s="23"/>
      <c r="EV290" s="23"/>
      <c r="EW290" s="23"/>
      <c r="EX290" s="23"/>
      <c r="EY290" s="23"/>
      <c r="EZ290" s="23"/>
      <c r="FA290" s="23"/>
      <c r="FB290" s="23"/>
      <c r="FC290" s="23"/>
      <c r="FD290" s="23"/>
      <c r="FE290" s="23"/>
      <c r="FF290" s="23"/>
      <c r="FG290" s="23"/>
      <c r="FH290" s="23"/>
      <c r="FI290" s="23"/>
      <c r="FJ290" s="23"/>
      <c r="FK290" s="23"/>
      <c r="FL290" s="23"/>
      <c r="FM290" s="23"/>
      <c r="FN290" s="23"/>
      <c r="FO290" s="23"/>
      <c r="FP290" s="23"/>
      <c r="FQ290" s="23"/>
      <c r="FR290" s="23"/>
      <c r="FS290" s="23"/>
      <c r="FT290" s="23"/>
      <c r="FU290" s="23"/>
      <c r="FV290" s="23"/>
      <c r="FW290" s="23"/>
      <c r="FX290" s="23"/>
      <c r="FY290" s="23"/>
      <c r="FZ290" s="23"/>
      <c r="GA290" s="23"/>
      <c r="GB290" s="23"/>
      <c r="GC290" s="23"/>
      <c r="GD290" s="23"/>
      <c r="GE290" s="23"/>
      <c r="GF290" s="23"/>
      <c r="GG290" s="23"/>
      <c r="GH290" s="23"/>
      <c r="GI290" s="23"/>
      <c r="GJ290" s="23"/>
      <c r="GK290" s="23"/>
      <c r="GL290" s="23"/>
      <c r="GM290" s="23"/>
      <c r="GN290" s="23"/>
      <c r="GO290" s="23"/>
      <c r="GP290" s="23"/>
      <c r="GQ290" s="23"/>
      <c r="GR290" s="23"/>
      <c r="GS290" s="23"/>
      <c r="GT290" s="23"/>
      <c r="GU290" s="23"/>
      <c r="GV290" s="23"/>
      <c r="GW290" s="23"/>
      <c r="GX290" s="23"/>
      <c r="GY290" s="23"/>
      <c r="GZ290" s="23"/>
      <c r="HA290" s="23"/>
      <c r="HB290" s="23"/>
      <c r="HC290" s="23"/>
      <c r="HD290" s="23"/>
      <c r="HE290" s="23"/>
      <c r="HF290" s="23"/>
      <c r="HG290" s="23"/>
      <c r="HH290" s="23"/>
      <c r="HI290" s="23"/>
      <c r="HJ290" s="23"/>
      <c r="HK290" s="23"/>
      <c r="HL290" s="23"/>
      <c r="HM290" s="23"/>
      <c r="HN290" s="23"/>
      <c r="HO290" s="23"/>
      <c r="HP290" s="23"/>
      <c r="HQ290" s="23"/>
      <c r="HR290" s="23"/>
      <c r="HS290" s="23"/>
      <c r="HT290" s="23"/>
      <c r="HU290" s="23"/>
      <c r="HV290" s="23"/>
      <c r="HW290" s="23"/>
      <c r="HX290" s="23"/>
      <c r="HY290" s="23"/>
      <c r="HZ290" s="23"/>
      <c r="IA290" s="23"/>
      <c r="IB290" s="23"/>
      <c r="IC290" s="23"/>
      <c r="ID290" s="23"/>
      <c r="IE290" s="23"/>
      <c r="IF290" s="23"/>
      <c r="IG290" s="23"/>
      <c r="IH290" s="23"/>
      <c r="II290" s="23"/>
      <c r="IJ290" s="23"/>
      <c r="IK290" s="23"/>
      <c r="IL290" s="23"/>
      <c r="IM290" s="23"/>
      <c r="IN290" s="23"/>
      <c r="IO290" s="23"/>
      <c r="IP290" s="23"/>
      <c r="IQ290" s="23"/>
      <c r="IR290" s="23"/>
      <c r="IS290" s="23"/>
      <c r="IT290" s="23"/>
    </row>
    <row r="291" spans="1:254" customFormat="1" ht="24" x14ac:dyDescent="0.2">
      <c r="A291" s="266" t="s">
        <v>595</v>
      </c>
      <c r="B291" s="265" t="s">
        <v>867</v>
      </c>
      <c r="C291" s="264" t="s">
        <v>866</v>
      </c>
      <c r="D291" s="263" t="s">
        <v>194</v>
      </c>
      <c r="E291" s="262">
        <v>2.1579999999999999</v>
      </c>
      <c r="F291" s="261" t="s">
        <v>875</v>
      </c>
      <c r="G291" s="260" t="s">
        <v>876</v>
      </c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 t="e">
        <f>[2]Source!P29</f>
        <v>#REF!</v>
      </c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  <c r="BX291" s="23"/>
      <c r="BY291" s="23"/>
      <c r="BZ291" s="23"/>
      <c r="CA291" s="23"/>
      <c r="CB291" s="23"/>
      <c r="CC291" s="23"/>
      <c r="CD291" s="23"/>
      <c r="CE291" s="23"/>
      <c r="CF291" s="23"/>
      <c r="CG291" s="23"/>
      <c r="CH291" s="23"/>
      <c r="CI291" s="23"/>
      <c r="CJ291" s="23"/>
      <c r="CK291" s="23"/>
      <c r="CL291" s="23"/>
      <c r="CM291" s="23"/>
      <c r="CN291" s="23"/>
      <c r="CO291" s="23"/>
      <c r="CP291" s="23"/>
      <c r="CQ291" s="23"/>
      <c r="CR291" s="23"/>
      <c r="CS291" s="23"/>
      <c r="CT291" s="23"/>
      <c r="CU291" s="23"/>
      <c r="CV291" s="23"/>
      <c r="CW291" s="23"/>
      <c r="CX291" s="23"/>
      <c r="CY291" s="23"/>
      <c r="CZ291" s="23"/>
      <c r="DA291" s="23"/>
      <c r="DB291" s="23"/>
      <c r="DC291" s="23"/>
      <c r="DD291" s="23"/>
      <c r="DE291" s="23"/>
      <c r="DF291" s="23"/>
      <c r="DG291" s="23"/>
      <c r="DH291" s="23" t="e">
        <f>IF(E290&gt;0,ROUND([2]Source!P29/E290,2),0)</f>
        <v>#REF!</v>
      </c>
      <c r="DI291" s="23"/>
      <c r="DJ291" s="23"/>
      <c r="DK291" s="252" t="str">
        <f>F291</f>
        <v>Материал</v>
      </c>
      <c r="DL291" s="23" t="e">
        <f>[2]Source!P29</f>
        <v>#REF!</v>
      </c>
      <c r="DM291" s="23"/>
      <c r="DN291" s="23"/>
      <c r="DO291" s="23"/>
      <c r="DP291" s="23"/>
      <c r="DQ291" s="23"/>
      <c r="DR291" s="23"/>
      <c r="DS291" s="23"/>
      <c r="DT291" s="23"/>
      <c r="DU291" s="23"/>
      <c r="DV291" s="23"/>
      <c r="DW291" s="23"/>
      <c r="DX291" s="23"/>
      <c r="DY291" s="23"/>
      <c r="DZ291" s="23"/>
      <c r="EA291" s="23"/>
      <c r="EB291" s="23"/>
      <c r="EC291" s="23"/>
      <c r="ED291" s="23"/>
      <c r="EE291" s="23"/>
      <c r="EF291" s="23"/>
      <c r="EG291" s="23"/>
      <c r="EH291" s="23"/>
      <c r="EI291" s="23"/>
      <c r="EJ291" s="23"/>
      <c r="EK291" s="23"/>
      <c r="EL291" s="23"/>
      <c r="EM291" s="23"/>
      <c r="EN291" s="23"/>
      <c r="EO291" s="23"/>
      <c r="EP291" s="23"/>
      <c r="EQ291" s="23"/>
      <c r="ER291" s="23"/>
      <c r="ES291" s="23"/>
      <c r="ET291" s="23"/>
      <c r="EU291" s="23"/>
      <c r="EV291" s="23"/>
      <c r="EW291" s="23"/>
      <c r="EX291" s="23"/>
      <c r="EY291" s="23"/>
      <c r="EZ291" s="23"/>
      <c r="FA291" s="23"/>
      <c r="FB291" s="23"/>
      <c r="FC291" s="23"/>
      <c r="FD291" s="23"/>
      <c r="FE291" s="23"/>
      <c r="FF291" s="23"/>
      <c r="FG291" s="23"/>
      <c r="FH291" s="23"/>
      <c r="FI291" s="23"/>
      <c r="FJ291" s="23"/>
      <c r="FK291" s="23"/>
      <c r="FL291" s="23"/>
      <c r="FM291" s="23"/>
      <c r="FN291" s="23"/>
      <c r="FO291" s="23"/>
      <c r="FP291" s="23"/>
      <c r="FQ291" s="23"/>
      <c r="FR291" s="23"/>
      <c r="FS291" s="23"/>
      <c r="FT291" s="23"/>
      <c r="FU291" s="23"/>
      <c r="FV291" s="23"/>
      <c r="FW291" s="23"/>
      <c r="FX291" s="23"/>
      <c r="FY291" s="23"/>
      <c r="FZ291" s="23"/>
      <c r="GA291" s="23"/>
      <c r="GB291" s="23"/>
      <c r="GC291" s="23"/>
      <c r="GD291" s="23"/>
      <c r="GE291" s="23"/>
      <c r="GF291" s="23"/>
      <c r="GG291" s="23"/>
      <c r="GH291" s="23"/>
      <c r="GI291" s="23"/>
      <c r="GJ291" s="23"/>
      <c r="GK291" s="23"/>
      <c r="GL291" s="23"/>
      <c r="GM291" s="23"/>
      <c r="GN291" s="23"/>
      <c r="GO291" s="23"/>
      <c r="GP291" s="23"/>
      <c r="GQ291" s="23"/>
      <c r="GR291" s="23"/>
      <c r="GS291" s="23"/>
      <c r="GT291" s="23"/>
      <c r="GU291" s="23"/>
      <c r="GV291" s="23"/>
      <c r="GW291" s="23"/>
      <c r="GX291" s="23"/>
      <c r="GY291" s="23"/>
      <c r="GZ291" s="23"/>
      <c r="HA291" s="23"/>
      <c r="HB291" s="23"/>
      <c r="HC291" s="23"/>
      <c r="HD291" s="23"/>
      <c r="HE291" s="23"/>
      <c r="HF291" s="23"/>
      <c r="HG291" s="23"/>
      <c r="HH291" s="23"/>
      <c r="HI291" s="23"/>
      <c r="HJ291" s="23"/>
      <c r="HK291" s="23"/>
      <c r="HL291" s="23"/>
      <c r="HM291" s="23"/>
      <c r="HN291" s="23"/>
      <c r="HO291" s="23"/>
      <c r="HP291" s="23"/>
      <c r="HQ291" s="23"/>
      <c r="HR291" s="23"/>
      <c r="HS291" s="23"/>
      <c r="HT291" s="23"/>
      <c r="HU291" s="23"/>
      <c r="HV291" s="23"/>
      <c r="HW291" s="23"/>
      <c r="HX291" s="23"/>
      <c r="HY291" s="23"/>
      <c r="HZ291" s="23"/>
      <c r="IA291" s="23"/>
      <c r="IB291" s="23"/>
      <c r="IC291" s="23"/>
      <c r="ID291" s="23"/>
      <c r="IE291" s="23"/>
      <c r="IF291" s="23"/>
      <c r="IG291" s="23"/>
      <c r="IH291" s="23"/>
      <c r="II291" s="23"/>
      <c r="IJ291" s="23"/>
      <c r="IK291" s="23"/>
      <c r="IL291" s="23"/>
      <c r="IM291" s="23"/>
      <c r="IN291" s="23"/>
      <c r="IO291" s="23"/>
      <c r="IP291" s="23"/>
      <c r="IQ291" s="23"/>
      <c r="IR291" s="23"/>
      <c r="IS291" s="23"/>
      <c r="IT291" s="23"/>
    </row>
    <row r="292" spans="1:254" customFormat="1" ht="12.75" x14ac:dyDescent="0.2">
      <c r="A292" s="259" t="s">
        <v>592</v>
      </c>
      <c r="B292" s="258" t="s">
        <v>434</v>
      </c>
      <c r="C292" s="257" t="s">
        <v>435</v>
      </c>
      <c r="D292" s="256" t="s">
        <v>194</v>
      </c>
      <c r="E292" s="255">
        <v>0.24899999999999997</v>
      </c>
      <c r="F292" s="254" t="s">
        <v>875</v>
      </c>
      <c r="G292" s="253" t="s">
        <v>1008</v>
      </c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 t="e">
        <f>[2]Source!P31</f>
        <v>#REF!</v>
      </c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  <c r="BX292" s="23"/>
      <c r="BY292" s="23"/>
      <c r="BZ292" s="23"/>
      <c r="CA292" s="23"/>
      <c r="CB292" s="23"/>
      <c r="CC292" s="23"/>
      <c r="CD292" s="23"/>
      <c r="CE292" s="23"/>
      <c r="CF292" s="23"/>
      <c r="CG292" s="23"/>
      <c r="CH292" s="23"/>
      <c r="CI292" s="23"/>
      <c r="CJ292" s="23"/>
      <c r="CK292" s="23"/>
      <c r="CL292" s="23"/>
      <c r="CM292" s="23"/>
      <c r="CN292" s="23"/>
      <c r="CO292" s="23"/>
      <c r="CP292" s="23"/>
      <c r="CQ292" s="23"/>
      <c r="CR292" s="23"/>
      <c r="CS292" s="23"/>
      <c r="CT292" s="23"/>
      <c r="CU292" s="23"/>
      <c r="CV292" s="23"/>
      <c r="CW292" s="23"/>
      <c r="CX292" s="23"/>
      <c r="CY292" s="23"/>
      <c r="CZ292" s="23"/>
      <c r="DA292" s="23"/>
      <c r="DB292" s="23"/>
      <c r="DC292" s="23"/>
      <c r="DD292" s="23"/>
      <c r="DE292" s="23"/>
      <c r="DF292" s="23"/>
      <c r="DG292" s="23"/>
      <c r="DH292" s="23" t="e">
        <f>IF(E290&gt;0,ROUND([2]Source!P31/E290,2),0)</f>
        <v>#REF!</v>
      </c>
      <c r="DI292" s="23"/>
      <c r="DJ292" s="23"/>
      <c r="DK292" s="252" t="str">
        <f>F292</f>
        <v>Материал</v>
      </c>
      <c r="DL292" s="23" t="e">
        <f>[2]Source!P31</f>
        <v>#REF!</v>
      </c>
      <c r="DM292" s="23"/>
      <c r="DN292" s="23"/>
      <c r="DO292" s="23"/>
      <c r="DP292" s="23"/>
      <c r="DQ292" s="23"/>
      <c r="DR292" s="23"/>
      <c r="DS292" s="23"/>
      <c r="DT292" s="23"/>
      <c r="DU292" s="23"/>
      <c r="DV292" s="23"/>
      <c r="DW292" s="23"/>
      <c r="DX292" s="23"/>
      <c r="DY292" s="23"/>
      <c r="DZ292" s="23"/>
      <c r="EA292" s="23"/>
      <c r="EB292" s="23"/>
      <c r="EC292" s="23"/>
      <c r="ED292" s="23"/>
      <c r="EE292" s="23"/>
      <c r="EF292" s="23"/>
      <c r="EG292" s="23"/>
      <c r="EH292" s="23"/>
      <c r="EI292" s="23"/>
      <c r="EJ292" s="23"/>
      <c r="EK292" s="23"/>
      <c r="EL292" s="23"/>
      <c r="EM292" s="23"/>
      <c r="EN292" s="23"/>
      <c r="EO292" s="23"/>
      <c r="EP292" s="23"/>
      <c r="EQ292" s="23"/>
      <c r="ER292" s="23"/>
      <c r="ES292" s="23"/>
      <c r="ET292" s="23"/>
      <c r="EU292" s="23"/>
      <c r="EV292" s="23"/>
      <c r="EW292" s="23"/>
      <c r="EX292" s="23"/>
      <c r="EY292" s="23"/>
      <c r="EZ292" s="23"/>
      <c r="FA292" s="23"/>
      <c r="FB292" s="23"/>
      <c r="FC292" s="23"/>
      <c r="FD292" s="23"/>
      <c r="FE292" s="23"/>
      <c r="FF292" s="23"/>
      <c r="FG292" s="23"/>
      <c r="FH292" s="23"/>
      <c r="FI292" s="23"/>
      <c r="FJ292" s="23"/>
      <c r="FK292" s="23"/>
      <c r="FL292" s="23"/>
      <c r="FM292" s="23"/>
      <c r="FN292" s="23"/>
      <c r="FO292" s="23"/>
      <c r="FP292" s="23"/>
      <c r="FQ292" s="23"/>
      <c r="FR292" s="23"/>
      <c r="FS292" s="23"/>
      <c r="FT292" s="23"/>
      <c r="FU292" s="23"/>
      <c r="FV292" s="23"/>
      <c r="FW292" s="23"/>
      <c r="FX292" s="23"/>
      <c r="FY292" s="23"/>
      <c r="FZ292" s="23"/>
      <c r="GA292" s="23"/>
      <c r="GB292" s="23"/>
      <c r="GC292" s="23"/>
      <c r="GD292" s="23"/>
      <c r="GE292" s="23"/>
      <c r="GF292" s="23"/>
      <c r="GG292" s="23"/>
      <c r="GH292" s="23"/>
      <c r="GI292" s="23"/>
      <c r="GJ292" s="23"/>
      <c r="GK292" s="23"/>
      <c r="GL292" s="23"/>
      <c r="GM292" s="23"/>
      <c r="GN292" s="23"/>
      <c r="GO292" s="23"/>
      <c r="GP292" s="23"/>
      <c r="GQ292" s="23"/>
      <c r="GR292" s="23"/>
      <c r="GS292" s="23"/>
      <c r="GT292" s="23"/>
      <c r="GU292" s="23"/>
      <c r="GV292" s="23"/>
      <c r="GW292" s="23"/>
      <c r="GX292" s="23"/>
      <c r="GY292" s="23"/>
      <c r="GZ292" s="23"/>
      <c r="HA292" s="23"/>
      <c r="HB292" s="23"/>
      <c r="HC292" s="23"/>
      <c r="HD292" s="23"/>
      <c r="HE292" s="23"/>
      <c r="HF292" s="23"/>
      <c r="HG292" s="23"/>
      <c r="HH292" s="23"/>
      <c r="HI292" s="23"/>
      <c r="HJ292" s="23"/>
      <c r="HK292" s="23"/>
      <c r="HL292" s="23"/>
      <c r="HM292" s="23"/>
      <c r="HN292" s="23"/>
      <c r="HO292" s="23"/>
      <c r="HP292" s="23"/>
      <c r="HQ292" s="23"/>
      <c r="HR292" s="23"/>
      <c r="HS292" s="23"/>
      <c r="HT292" s="23"/>
      <c r="HU292" s="23"/>
      <c r="HV292" s="23"/>
      <c r="HW292" s="23"/>
      <c r="HX292" s="23"/>
      <c r="HY292" s="23"/>
      <c r="HZ292" s="23"/>
      <c r="IA292" s="23"/>
      <c r="IB292" s="23"/>
      <c r="IC292" s="23"/>
      <c r="ID292" s="23"/>
      <c r="IE292" s="23"/>
      <c r="IF292" s="23"/>
      <c r="IG292" s="23"/>
      <c r="IH292" s="23"/>
      <c r="II292" s="23"/>
      <c r="IJ292" s="23"/>
      <c r="IK292" s="23"/>
      <c r="IL292" s="23"/>
      <c r="IM292" s="23"/>
      <c r="IN292" s="23"/>
      <c r="IO292" s="23"/>
      <c r="IP292" s="23"/>
      <c r="IQ292" s="23"/>
      <c r="IR292" s="23"/>
      <c r="IS292" s="23"/>
      <c r="IT292" s="23"/>
    </row>
    <row r="293" spans="1:254" customFormat="1" ht="33.75" x14ac:dyDescent="0.2">
      <c r="A293" s="101">
        <v>3</v>
      </c>
      <c r="B293" s="109" t="s">
        <v>865</v>
      </c>
      <c r="C293" s="102" t="s">
        <v>864</v>
      </c>
      <c r="D293" s="103" t="s">
        <v>863</v>
      </c>
      <c r="E293" s="104">
        <v>0.19</v>
      </c>
      <c r="F293" s="243"/>
      <c r="G293" s="108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  <c r="BX293" s="23"/>
      <c r="BY293" s="23"/>
      <c r="BZ293" s="23"/>
      <c r="CA293" s="23"/>
      <c r="CB293" s="23"/>
      <c r="CC293" s="23"/>
      <c r="CD293" s="23"/>
      <c r="CE293" s="23"/>
      <c r="CF293" s="23"/>
      <c r="CG293" s="23"/>
      <c r="CH293" s="23"/>
      <c r="CI293" s="23"/>
      <c r="CJ293" s="23"/>
      <c r="CK293" s="23"/>
      <c r="CL293" s="23"/>
      <c r="CM293" s="23"/>
      <c r="CN293" s="23"/>
      <c r="CO293" s="23"/>
      <c r="CP293" s="23"/>
      <c r="CQ293" s="23"/>
      <c r="CR293" s="23"/>
      <c r="CS293" s="23"/>
      <c r="CT293" s="23"/>
      <c r="CU293" s="23"/>
      <c r="CV293" s="23"/>
      <c r="CW293" s="23"/>
      <c r="CX293" s="23"/>
      <c r="CY293" s="23"/>
      <c r="CZ293" s="23"/>
      <c r="DA293" s="23"/>
      <c r="DB293" s="23"/>
      <c r="DC293" s="23"/>
      <c r="DD293" s="23"/>
      <c r="DE293" s="23"/>
      <c r="DF293" s="23"/>
      <c r="DG293" s="23"/>
      <c r="DH293" s="23"/>
      <c r="DI293" s="23"/>
      <c r="DJ293" s="23"/>
      <c r="DK293" s="23"/>
      <c r="DL293" s="23"/>
      <c r="DM293" s="23"/>
      <c r="DN293" s="23"/>
      <c r="DO293" s="23"/>
      <c r="DP293" s="23"/>
      <c r="DQ293" s="23"/>
      <c r="DR293" s="23"/>
      <c r="DS293" s="23"/>
      <c r="DT293" s="23"/>
      <c r="DU293" s="23"/>
      <c r="DV293" s="23"/>
      <c r="DW293" s="23"/>
      <c r="DX293" s="23"/>
      <c r="DY293" s="23"/>
      <c r="DZ293" s="23"/>
      <c r="EA293" s="23"/>
      <c r="EB293" s="23"/>
      <c r="EC293" s="23"/>
      <c r="ED293" s="23"/>
      <c r="EE293" s="23"/>
      <c r="EF293" s="23"/>
      <c r="EG293" s="23"/>
      <c r="EH293" s="23"/>
      <c r="EI293" s="23"/>
      <c r="EJ293" s="23"/>
      <c r="EK293" s="23"/>
      <c r="EL293" s="23"/>
      <c r="EM293" s="23"/>
      <c r="EN293" s="23"/>
      <c r="EO293" s="23"/>
      <c r="EP293" s="23"/>
      <c r="EQ293" s="23"/>
      <c r="ER293" s="23"/>
      <c r="ES293" s="23"/>
      <c r="ET293" s="23"/>
      <c r="EU293" s="23"/>
      <c r="EV293" s="23"/>
      <c r="EW293" s="23"/>
      <c r="EX293" s="23"/>
      <c r="EY293" s="23"/>
      <c r="EZ293" s="23"/>
      <c r="FA293" s="23"/>
      <c r="FB293" s="23"/>
      <c r="FC293" s="23"/>
      <c r="FD293" s="23"/>
      <c r="FE293" s="23"/>
      <c r="FF293" s="23"/>
      <c r="FG293" s="23"/>
      <c r="FH293" s="23"/>
      <c r="FI293" s="23"/>
      <c r="FJ293" s="23"/>
      <c r="FK293" s="23"/>
      <c r="FL293" s="23"/>
      <c r="FM293" s="23"/>
      <c r="FN293" s="23"/>
      <c r="FO293" s="23"/>
      <c r="FP293" s="23"/>
      <c r="FQ293" s="23"/>
      <c r="FR293" s="23"/>
      <c r="FS293" s="23"/>
      <c r="FT293" s="23"/>
      <c r="FU293" s="23"/>
      <c r="FV293" s="23"/>
      <c r="FW293" s="23"/>
      <c r="FX293" s="23"/>
      <c r="FY293" s="23"/>
      <c r="FZ293" s="23"/>
      <c r="GA293" s="23"/>
      <c r="GB293" s="23"/>
      <c r="GC293" s="23"/>
      <c r="GD293" s="23"/>
      <c r="GE293" s="23"/>
      <c r="GF293" s="23"/>
      <c r="GG293" s="23"/>
      <c r="GH293" s="23"/>
      <c r="GI293" s="23"/>
      <c r="GJ293" s="23"/>
      <c r="GK293" s="23"/>
      <c r="GL293" s="23"/>
      <c r="GM293" s="23"/>
      <c r="GN293" s="23"/>
      <c r="GO293" s="23"/>
      <c r="GP293" s="23"/>
      <c r="GQ293" s="23"/>
      <c r="GR293" s="23"/>
      <c r="GS293" s="23"/>
      <c r="GT293" s="23"/>
      <c r="GU293" s="23"/>
      <c r="GV293" s="23"/>
      <c r="GW293" s="23"/>
      <c r="GX293" s="23"/>
      <c r="GY293" s="23"/>
      <c r="GZ293" s="23"/>
      <c r="HA293" s="23"/>
      <c r="HB293" s="23"/>
      <c r="HC293" s="23"/>
      <c r="HD293" s="23"/>
      <c r="HE293" s="23"/>
      <c r="HF293" s="23"/>
      <c r="HG293" s="23"/>
      <c r="HH293" s="23"/>
      <c r="HI293" s="23"/>
      <c r="HJ293" s="23"/>
      <c r="HK293" s="23"/>
      <c r="HL293" s="23"/>
      <c r="HM293" s="23"/>
      <c r="HN293" s="23"/>
      <c r="HO293" s="23"/>
      <c r="HP293" s="23"/>
      <c r="HQ293" s="23"/>
      <c r="HR293" s="23"/>
      <c r="HS293" s="23"/>
      <c r="HT293" s="23"/>
      <c r="HU293" s="23"/>
      <c r="HV293" s="23"/>
      <c r="HW293" s="23"/>
      <c r="HX293" s="23"/>
      <c r="HY293" s="23"/>
      <c r="HZ293" s="23"/>
      <c r="IA293" s="23"/>
      <c r="IB293" s="23"/>
      <c r="IC293" s="23"/>
      <c r="ID293" s="23"/>
      <c r="IE293" s="23"/>
      <c r="IF293" s="23"/>
      <c r="IG293" s="23"/>
      <c r="IH293" s="23"/>
      <c r="II293" s="23"/>
      <c r="IJ293" s="23"/>
      <c r="IK293" s="23"/>
      <c r="IL293" s="23"/>
      <c r="IM293" s="23"/>
      <c r="IN293" s="23"/>
      <c r="IO293" s="23"/>
      <c r="IP293" s="23"/>
      <c r="IQ293" s="23"/>
      <c r="IR293" s="23"/>
      <c r="IS293" s="23"/>
      <c r="IT293" s="23"/>
    </row>
    <row r="294" spans="1:254" customFormat="1" ht="12.75" x14ac:dyDescent="0.2">
      <c r="A294" s="266" t="s">
        <v>615</v>
      </c>
      <c r="B294" s="265" t="s">
        <v>862</v>
      </c>
      <c r="C294" s="264" t="s">
        <v>861</v>
      </c>
      <c r="D294" s="263" t="s">
        <v>436</v>
      </c>
      <c r="E294" s="262">
        <v>1.5200000000000001E-3</v>
      </c>
      <c r="F294" s="261" t="s">
        <v>875</v>
      </c>
      <c r="G294" s="260" t="s">
        <v>1008</v>
      </c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 t="e">
        <f>[2]Source!P35</f>
        <v>#REF!</v>
      </c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  <c r="BX294" s="23"/>
      <c r="BY294" s="23"/>
      <c r="BZ294" s="23"/>
      <c r="CA294" s="23"/>
      <c r="CB294" s="23"/>
      <c r="CC294" s="23"/>
      <c r="CD294" s="23"/>
      <c r="CE294" s="23"/>
      <c r="CF294" s="23"/>
      <c r="CG294" s="23"/>
      <c r="CH294" s="23"/>
      <c r="CI294" s="23"/>
      <c r="CJ294" s="23"/>
      <c r="CK294" s="23"/>
      <c r="CL294" s="23"/>
      <c r="CM294" s="23"/>
      <c r="CN294" s="23"/>
      <c r="CO294" s="23"/>
      <c r="CP294" s="23"/>
      <c r="CQ294" s="23"/>
      <c r="CR294" s="23"/>
      <c r="CS294" s="23"/>
      <c r="CT294" s="23"/>
      <c r="CU294" s="23"/>
      <c r="CV294" s="23"/>
      <c r="CW294" s="23"/>
      <c r="CX294" s="23"/>
      <c r="CY294" s="23"/>
      <c r="CZ294" s="23"/>
      <c r="DA294" s="23"/>
      <c r="DB294" s="23"/>
      <c r="DC294" s="23"/>
      <c r="DD294" s="23"/>
      <c r="DE294" s="23"/>
      <c r="DF294" s="23"/>
      <c r="DG294" s="23"/>
      <c r="DH294" s="23" t="e">
        <f>IF(E293&gt;0,ROUND([2]Source!P35/E293,2),0)</f>
        <v>#REF!</v>
      </c>
      <c r="DI294" s="23"/>
      <c r="DJ294" s="23"/>
      <c r="DK294" s="252" t="str">
        <f>F294</f>
        <v>Материал</v>
      </c>
      <c r="DL294" s="23" t="e">
        <f>[2]Source!P35</f>
        <v>#REF!</v>
      </c>
      <c r="DM294" s="23"/>
      <c r="DN294" s="23"/>
      <c r="DO294" s="23"/>
      <c r="DP294" s="23"/>
      <c r="DQ294" s="23"/>
      <c r="DR294" s="23"/>
      <c r="DS294" s="23"/>
      <c r="DT294" s="23"/>
      <c r="DU294" s="23"/>
      <c r="DV294" s="23"/>
      <c r="DW294" s="23"/>
      <c r="DX294" s="23"/>
      <c r="DY294" s="23"/>
      <c r="DZ294" s="23"/>
      <c r="EA294" s="23"/>
      <c r="EB294" s="23"/>
      <c r="EC294" s="23"/>
      <c r="ED294" s="23"/>
      <c r="EE294" s="23"/>
      <c r="EF294" s="23"/>
      <c r="EG294" s="23"/>
      <c r="EH294" s="23"/>
      <c r="EI294" s="23"/>
      <c r="EJ294" s="23"/>
      <c r="EK294" s="23"/>
      <c r="EL294" s="23"/>
      <c r="EM294" s="23"/>
      <c r="EN294" s="23"/>
      <c r="EO294" s="23"/>
      <c r="EP294" s="23"/>
      <c r="EQ294" s="23"/>
      <c r="ER294" s="23"/>
      <c r="ES294" s="23"/>
      <c r="ET294" s="23"/>
      <c r="EU294" s="23"/>
      <c r="EV294" s="23"/>
      <c r="EW294" s="23"/>
      <c r="EX294" s="23"/>
      <c r="EY294" s="23"/>
      <c r="EZ294" s="23"/>
      <c r="FA294" s="23"/>
      <c r="FB294" s="23"/>
      <c r="FC294" s="23"/>
      <c r="FD294" s="23"/>
      <c r="FE294" s="23"/>
      <c r="FF294" s="23"/>
      <c r="FG294" s="23"/>
      <c r="FH294" s="23"/>
      <c r="FI294" s="23"/>
      <c r="FJ294" s="23"/>
      <c r="FK294" s="23"/>
      <c r="FL294" s="23"/>
      <c r="FM294" s="23"/>
      <c r="FN294" s="23"/>
      <c r="FO294" s="23"/>
      <c r="FP294" s="23"/>
      <c r="FQ294" s="23"/>
      <c r="FR294" s="23"/>
      <c r="FS294" s="23"/>
      <c r="FT294" s="23"/>
      <c r="FU294" s="23"/>
      <c r="FV294" s="23"/>
      <c r="FW294" s="23"/>
      <c r="FX294" s="23"/>
      <c r="FY294" s="23"/>
      <c r="FZ294" s="23"/>
      <c r="GA294" s="23"/>
      <c r="GB294" s="23"/>
      <c r="GC294" s="23"/>
      <c r="GD294" s="23"/>
      <c r="GE294" s="23"/>
      <c r="GF294" s="23"/>
      <c r="GG294" s="23"/>
      <c r="GH294" s="23"/>
      <c r="GI294" s="23"/>
      <c r="GJ294" s="23"/>
      <c r="GK294" s="23"/>
      <c r="GL294" s="23"/>
      <c r="GM294" s="23"/>
      <c r="GN294" s="23"/>
      <c r="GO294" s="23"/>
      <c r="GP294" s="23"/>
      <c r="GQ294" s="23"/>
      <c r="GR294" s="23"/>
      <c r="GS294" s="23"/>
      <c r="GT294" s="23"/>
      <c r="GU294" s="23"/>
      <c r="GV294" s="23"/>
      <c r="GW294" s="23"/>
      <c r="GX294" s="23"/>
      <c r="GY294" s="23"/>
      <c r="GZ294" s="23"/>
      <c r="HA294" s="23"/>
      <c r="HB294" s="23"/>
      <c r="HC294" s="23"/>
      <c r="HD294" s="23"/>
      <c r="HE294" s="23"/>
      <c r="HF294" s="23"/>
      <c r="HG294" s="23"/>
      <c r="HH294" s="23"/>
      <c r="HI294" s="23"/>
      <c r="HJ294" s="23"/>
      <c r="HK294" s="23"/>
      <c r="HL294" s="23"/>
      <c r="HM294" s="23"/>
      <c r="HN294" s="23"/>
      <c r="HO294" s="23"/>
      <c r="HP294" s="23"/>
      <c r="HQ294" s="23"/>
      <c r="HR294" s="23"/>
      <c r="HS294" s="23"/>
      <c r="HT294" s="23"/>
      <c r="HU294" s="23"/>
      <c r="HV294" s="23"/>
      <c r="HW294" s="23"/>
      <c r="HX294" s="23"/>
      <c r="HY294" s="23"/>
      <c r="HZ294" s="23"/>
      <c r="IA294" s="23"/>
      <c r="IB294" s="23"/>
      <c r="IC294" s="23"/>
      <c r="ID294" s="23"/>
      <c r="IE294" s="23"/>
      <c r="IF294" s="23"/>
      <c r="IG294" s="23"/>
      <c r="IH294" s="23"/>
      <c r="II294" s="23"/>
      <c r="IJ294" s="23"/>
      <c r="IK294" s="23"/>
      <c r="IL294" s="23"/>
      <c r="IM294" s="23"/>
      <c r="IN294" s="23"/>
      <c r="IO294" s="23"/>
      <c r="IP294" s="23"/>
      <c r="IQ294" s="23"/>
      <c r="IR294" s="23"/>
      <c r="IS294" s="23"/>
      <c r="IT294" s="23"/>
    </row>
    <row r="295" spans="1:254" customFormat="1" ht="12.75" x14ac:dyDescent="0.2">
      <c r="A295" s="266" t="s">
        <v>591</v>
      </c>
      <c r="B295" s="265" t="s">
        <v>860</v>
      </c>
      <c r="C295" s="264" t="s">
        <v>859</v>
      </c>
      <c r="D295" s="263" t="s">
        <v>436</v>
      </c>
      <c r="E295" s="262">
        <v>3.0400000000000002E-3</v>
      </c>
      <c r="F295" s="261" t="s">
        <v>875</v>
      </c>
      <c r="G295" s="260" t="s">
        <v>1008</v>
      </c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 t="e">
        <f>[2]Source!P37</f>
        <v>#REF!</v>
      </c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  <c r="BX295" s="23"/>
      <c r="BY295" s="23"/>
      <c r="BZ295" s="23"/>
      <c r="CA295" s="23"/>
      <c r="CB295" s="23"/>
      <c r="CC295" s="23"/>
      <c r="CD295" s="23"/>
      <c r="CE295" s="23"/>
      <c r="CF295" s="23"/>
      <c r="CG295" s="23"/>
      <c r="CH295" s="23"/>
      <c r="CI295" s="23"/>
      <c r="CJ295" s="23"/>
      <c r="CK295" s="23"/>
      <c r="CL295" s="23"/>
      <c r="CM295" s="23"/>
      <c r="CN295" s="23"/>
      <c r="CO295" s="23"/>
      <c r="CP295" s="23"/>
      <c r="CQ295" s="23"/>
      <c r="CR295" s="23"/>
      <c r="CS295" s="23"/>
      <c r="CT295" s="23"/>
      <c r="CU295" s="23"/>
      <c r="CV295" s="23"/>
      <c r="CW295" s="23"/>
      <c r="CX295" s="23"/>
      <c r="CY295" s="23"/>
      <c r="CZ295" s="23"/>
      <c r="DA295" s="23"/>
      <c r="DB295" s="23"/>
      <c r="DC295" s="23"/>
      <c r="DD295" s="23"/>
      <c r="DE295" s="23"/>
      <c r="DF295" s="23"/>
      <c r="DG295" s="23"/>
      <c r="DH295" s="23" t="e">
        <f>IF(E293&gt;0,ROUND([2]Source!P37/E293,2),0)</f>
        <v>#REF!</v>
      </c>
      <c r="DI295" s="23"/>
      <c r="DJ295" s="23"/>
      <c r="DK295" s="252" t="str">
        <f>F295</f>
        <v>Материал</v>
      </c>
      <c r="DL295" s="23" t="e">
        <f>[2]Source!P37</f>
        <v>#REF!</v>
      </c>
      <c r="DM295" s="23"/>
      <c r="DN295" s="23"/>
      <c r="DO295" s="23"/>
      <c r="DP295" s="23"/>
      <c r="DQ295" s="23"/>
      <c r="DR295" s="23"/>
      <c r="DS295" s="23"/>
      <c r="DT295" s="23"/>
      <c r="DU295" s="23"/>
      <c r="DV295" s="23"/>
      <c r="DW295" s="23"/>
      <c r="DX295" s="23"/>
      <c r="DY295" s="23"/>
      <c r="DZ295" s="23"/>
      <c r="EA295" s="23"/>
      <c r="EB295" s="23"/>
      <c r="EC295" s="23"/>
      <c r="ED295" s="23"/>
      <c r="EE295" s="23"/>
      <c r="EF295" s="23"/>
      <c r="EG295" s="23"/>
      <c r="EH295" s="23"/>
      <c r="EI295" s="23"/>
      <c r="EJ295" s="23"/>
      <c r="EK295" s="23"/>
      <c r="EL295" s="23"/>
      <c r="EM295" s="23"/>
      <c r="EN295" s="23"/>
      <c r="EO295" s="23"/>
      <c r="EP295" s="23"/>
      <c r="EQ295" s="23"/>
      <c r="ER295" s="23"/>
      <c r="ES295" s="23"/>
      <c r="ET295" s="23"/>
      <c r="EU295" s="23"/>
      <c r="EV295" s="23"/>
      <c r="EW295" s="23"/>
      <c r="EX295" s="23"/>
      <c r="EY295" s="23"/>
      <c r="EZ295" s="23"/>
      <c r="FA295" s="23"/>
      <c r="FB295" s="23"/>
      <c r="FC295" s="23"/>
      <c r="FD295" s="23"/>
      <c r="FE295" s="23"/>
      <c r="FF295" s="23"/>
      <c r="FG295" s="23"/>
      <c r="FH295" s="23"/>
      <c r="FI295" s="23"/>
      <c r="FJ295" s="23"/>
      <c r="FK295" s="23"/>
      <c r="FL295" s="23"/>
      <c r="FM295" s="23"/>
      <c r="FN295" s="23"/>
      <c r="FO295" s="23"/>
      <c r="FP295" s="23"/>
      <c r="FQ295" s="23"/>
      <c r="FR295" s="23"/>
      <c r="FS295" s="23"/>
      <c r="FT295" s="23"/>
      <c r="FU295" s="23"/>
      <c r="FV295" s="23"/>
      <c r="FW295" s="23"/>
      <c r="FX295" s="23"/>
      <c r="FY295" s="23"/>
      <c r="FZ295" s="23"/>
      <c r="GA295" s="23"/>
      <c r="GB295" s="23"/>
      <c r="GC295" s="23"/>
      <c r="GD295" s="23"/>
      <c r="GE295" s="23"/>
      <c r="GF295" s="23"/>
      <c r="GG295" s="23"/>
      <c r="GH295" s="23"/>
      <c r="GI295" s="23"/>
      <c r="GJ295" s="23"/>
      <c r="GK295" s="23"/>
      <c r="GL295" s="23"/>
      <c r="GM295" s="23"/>
      <c r="GN295" s="23"/>
      <c r="GO295" s="23"/>
      <c r="GP295" s="23"/>
      <c r="GQ295" s="23"/>
      <c r="GR295" s="23"/>
      <c r="GS295" s="23"/>
      <c r="GT295" s="23"/>
      <c r="GU295" s="23"/>
      <c r="GV295" s="23"/>
      <c r="GW295" s="23"/>
      <c r="GX295" s="23"/>
      <c r="GY295" s="23"/>
      <c r="GZ295" s="23"/>
      <c r="HA295" s="23"/>
      <c r="HB295" s="23"/>
      <c r="HC295" s="23"/>
      <c r="HD295" s="23"/>
      <c r="HE295" s="23"/>
      <c r="HF295" s="23"/>
      <c r="HG295" s="23"/>
      <c r="HH295" s="23"/>
      <c r="HI295" s="23"/>
      <c r="HJ295" s="23"/>
      <c r="HK295" s="23"/>
      <c r="HL295" s="23"/>
      <c r="HM295" s="23"/>
      <c r="HN295" s="23"/>
      <c r="HO295" s="23"/>
      <c r="HP295" s="23"/>
      <c r="HQ295" s="23"/>
      <c r="HR295" s="23"/>
      <c r="HS295" s="23"/>
      <c r="HT295" s="23"/>
      <c r="HU295" s="23"/>
      <c r="HV295" s="23"/>
      <c r="HW295" s="23"/>
      <c r="HX295" s="23"/>
      <c r="HY295" s="23"/>
      <c r="HZ295" s="23"/>
      <c r="IA295" s="23"/>
      <c r="IB295" s="23"/>
      <c r="IC295" s="23"/>
      <c r="ID295" s="23"/>
      <c r="IE295" s="23"/>
      <c r="IF295" s="23"/>
      <c r="IG295" s="23"/>
      <c r="IH295" s="23"/>
      <c r="II295" s="23"/>
      <c r="IJ295" s="23"/>
      <c r="IK295" s="23"/>
      <c r="IL295" s="23"/>
      <c r="IM295" s="23"/>
      <c r="IN295" s="23"/>
      <c r="IO295" s="23"/>
      <c r="IP295" s="23"/>
      <c r="IQ295" s="23"/>
      <c r="IR295" s="23"/>
      <c r="IS295" s="23"/>
      <c r="IT295" s="23"/>
    </row>
    <row r="296" spans="1:254" customFormat="1" ht="12.75" x14ac:dyDescent="0.2">
      <c r="A296" s="266" t="s">
        <v>858</v>
      </c>
      <c r="B296" s="265" t="s">
        <v>857</v>
      </c>
      <c r="C296" s="264" t="s">
        <v>856</v>
      </c>
      <c r="D296" s="263" t="s">
        <v>436</v>
      </c>
      <c r="E296" s="262">
        <v>4.1799999999999997E-2</v>
      </c>
      <c r="F296" s="261" t="s">
        <v>875</v>
      </c>
      <c r="G296" s="260" t="s">
        <v>1008</v>
      </c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 t="e">
        <f>[2]Source!P39</f>
        <v>#REF!</v>
      </c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  <c r="BX296" s="23"/>
      <c r="BY296" s="23"/>
      <c r="BZ296" s="23"/>
      <c r="CA296" s="23"/>
      <c r="CB296" s="23"/>
      <c r="CC296" s="23"/>
      <c r="CD296" s="23"/>
      <c r="CE296" s="23"/>
      <c r="CF296" s="23"/>
      <c r="CG296" s="23"/>
      <c r="CH296" s="23"/>
      <c r="CI296" s="23"/>
      <c r="CJ296" s="23"/>
      <c r="CK296" s="23"/>
      <c r="CL296" s="23"/>
      <c r="CM296" s="23"/>
      <c r="CN296" s="23"/>
      <c r="CO296" s="23"/>
      <c r="CP296" s="23"/>
      <c r="CQ296" s="23"/>
      <c r="CR296" s="23"/>
      <c r="CS296" s="23"/>
      <c r="CT296" s="23"/>
      <c r="CU296" s="23"/>
      <c r="CV296" s="23"/>
      <c r="CW296" s="23"/>
      <c r="CX296" s="23"/>
      <c r="CY296" s="23"/>
      <c r="CZ296" s="23"/>
      <c r="DA296" s="23"/>
      <c r="DB296" s="23"/>
      <c r="DC296" s="23"/>
      <c r="DD296" s="23"/>
      <c r="DE296" s="23"/>
      <c r="DF296" s="23"/>
      <c r="DG296" s="23"/>
      <c r="DH296" s="23" t="e">
        <f>IF(E293&gt;0,ROUND([2]Source!P39/E293,2),0)</f>
        <v>#REF!</v>
      </c>
      <c r="DI296" s="23"/>
      <c r="DJ296" s="23"/>
      <c r="DK296" s="252" t="str">
        <f>F296</f>
        <v>Материал</v>
      </c>
      <c r="DL296" s="23" t="e">
        <f>[2]Source!P39</f>
        <v>#REF!</v>
      </c>
      <c r="DM296" s="23"/>
      <c r="DN296" s="23"/>
      <c r="DO296" s="23"/>
      <c r="DP296" s="23"/>
      <c r="DQ296" s="23"/>
      <c r="DR296" s="23"/>
      <c r="DS296" s="23"/>
      <c r="DT296" s="23"/>
      <c r="DU296" s="23"/>
      <c r="DV296" s="23"/>
      <c r="DW296" s="23"/>
      <c r="DX296" s="23"/>
      <c r="DY296" s="23"/>
      <c r="DZ296" s="23"/>
      <c r="EA296" s="23"/>
      <c r="EB296" s="23"/>
      <c r="EC296" s="23"/>
      <c r="ED296" s="23"/>
      <c r="EE296" s="23"/>
      <c r="EF296" s="23"/>
      <c r="EG296" s="23"/>
      <c r="EH296" s="23"/>
      <c r="EI296" s="23"/>
      <c r="EJ296" s="23"/>
      <c r="EK296" s="23"/>
      <c r="EL296" s="23"/>
      <c r="EM296" s="23"/>
      <c r="EN296" s="23"/>
      <c r="EO296" s="23"/>
      <c r="EP296" s="23"/>
      <c r="EQ296" s="23"/>
      <c r="ER296" s="23"/>
      <c r="ES296" s="23"/>
      <c r="ET296" s="23"/>
      <c r="EU296" s="23"/>
      <c r="EV296" s="23"/>
      <c r="EW296" s="23"/>
      <c r="EX296" s="23"/>
      <c r="EY296" s="23"/>
      <c r="EZ296" s="23"/>
      <c r="FA296" s="23"/>
      <c r="FB296" s="23"/>
      <c r="FC296" s="23"/>
      <c r="FD296" s="23"/>
      <c r="FE296" s="23"/>
      <c r="FF296" s="23"/>
      <c r="FG296" s="23"/>
      <c r="FH296" s="23"/>
      <c r="FI296" s="23"/>
      <c r="FJ296" s="23"/>
      <c r="FK296" s="23"/>
      <c r="FL296" s="23"/>
      <c r="FM296" s="23"/>
      <c r="FN296" s="23"/>
      <c r="FO296" s="23"/>
      <c r="FP296" s="23"/>
      <c r="FQ296" s="23"/>
      <c r="FR296" s="23"/>
      <c r="FS296" s="23"/>
      <c r="FT296" s="23"/>
      <c r="FU296" s="23"/>
      <c r="FV296" s="23"/>
      <c r="FW296" s="23"/>
      <c r="FX296" s="23"/>
      <c r="FY296" s="23"/>
      <c r="FZ296" s="23"/>
      <c r="GA296" s="23"/>
      <c r="GB296" s="23"/>
      <c r="GC296" s="23"/>
      <c r="GD296" s="23"/>
      <c r="GE296" s="23"/>
      <c r="GF296" s="23"/>
      <c r="GG296" s="23"/>
      <c r="GH296" s="23"/>
      <c r="GI296" s="23"/>
      <c r="GJ296" s="23"/>
      <c r="GK296" s="23"/>
      <c r="GL296" s="23"/>
      <c r="GM296" s="23"/>
      <c r="GN296" s="23"/>
      <c r="GO296" s="23"/>
      <c r="GP296" s="23"/>
      <c r="GQ296" s="23"/>
      <c r="GR296" s="23"/>
      <c r="GS296" s="23"/>
      <c r="GT296" s="23"/>
      <c r="GU296" s="23"/>
      <c r="GV296" s="23"/>
      <c r="GW296" s="23"/>
      <c r="GX296" s="23"/>
      <c r="GY296" s="23"/>
      <c r="GZ296" s="23"/>
      <c r="HA296" s="23"/>
      <c r="HB296" s="23"/>
      <c r="HC296" s="23"/>
      <c r="HD296" s="23"/>
      <c r="HE296" s="23"/>
      <c r="HF296" s="23"/>
      <c r="HG296" s="23"/>
      <c r="HH296" s="23"/>
      <c r="HI296" s="23"/>
      <c r="HJ296" s="23"/>
      <c r="HK296" s="23"/>
      <c r="HL296" s="23"/>
      <c r="HM296" s="23"/>
      <c r="HN296" s="23"/>
      <c r="HO296" s="23"/>
      <c r="HP296" s="23"/>
      <c r="HQ296" s="23"/>
      <c r="HR296" s="23"/>
      <c r="HS296" s="23"/>
      <c r="HT296" s="23"/>
      <c r="HU296" s="23"/>
      <c r="HV296" s="23"/>
      <c r="HW296" s="23"/>
      <c r="HX296" s="23"/>
      <c r="HY296" s="23"/>
      <c r="HZ296" s="23"/>
      <c r="IA296" s="23"/>
      <c r="IB296" s="23"/>
      <c r="IC296" s="23"/>
      <c r="ID296" s="23"/>
      <c r="IE296" s="23"/>
      <c r="IF296" s="23"/>
      <c r="IG296" s="23"/>
      <c r="IH296" s="23"/>
      <c r="II296" s="23"/>
      <c r="IJ296" s="23"/>
      <c r="IK296" s="23"/>
      <c r="IL296" s="23"/>
      <c r="IM296" s="23"/>
      <c r="IN296" s="23"/>
      <c r="IO296" s="23"/>
      <c r="IP296" s="23"/>
      <c r="IQ296" s="23"/>
      <c r="IR296" s="23"/>
      <c r="IS296" s="23"/>
      <c r="IT296" s="23"/>
    </row>
    <row r="297" spans="1:254" customFormat="1" ht="12.75" x14ac:dyDescent="0.2">
      <c r="A297" s="266" t="s">
        <v>855</v>
      </c>
      <c r="B297" s="265" t="s">
        <v>854</v>
      </c>
      <c r="C297" s="264" t="s">
        <v>853</v>
      </c>
      <c r="D297" s="263" t="s">
        <v>433</v>
      </c>
      <c r="E297" s="262">
        <v>20.9</v>
      </c>
      <c r="F297" s="261" t="s">
        <v>875</v>
      </c>
      <c r="G297" s="260" t="s">
        <v>1008</v>
      </c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 t="e">
        <f>[2]Source!P41</f>
        <v>#REF!</v>
      </c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  <c r="BX297" s="23"/>
      <c r="BY297" s="23"/>
      <c r="BZ297" s="23"/>
      <c r="CA297" s="23"/>
      <c r="CB297" s="23"/>
      <c r="CC297" s="23"/>
      <c r="CD297" s="23"/>
      <c r="CE297" s="23"/>
      <c r="CF297" s="23"/>
      <c r="CG297" s="23"/>
      <c r="CH297" s="23"/>
      <c r="CI297" s="23"/>
      <c r="CJ297" s="23"/>
      <c r="CK297" s="23"/>
      <c r="CL297" s="23"/>
      <c r="CM297" s="23"/>
      <c r="CN297" s="23"/>
      <c r="CO297" s="23"/>
      <c r="CP297" s="23"/>
      <c r="CQ297" s="23"/>
      <c r="CR297" s="23"/>
      <c r="CS297" s="23"/>
      <c r="CT297" s="23"/>
      <c r="CU297" s="23"/>
      <c r="CV297" s="23"/>
      <c r="CW297" s="23"/>
      <c r="CX297" s="23"/>
      <c r="CY297" s="23"/>
      <c r="CZ297" s="23"/>
      <c r="DA297" s="23"/>
      <c r="DB297" s="23"/>
      <c r="DC297" s="23"/>
      <c r="DD297" s="23"/>
      <c r="DE297" s="23"/>
      <c r="DF297" s="23"/>
      <c r="DG297" s="23"/>
      <c r="DH297" s="23" t="e">
        <f>IF(E293&gt;0,ROUND([2]Source!P41/E293,2),0)</f>
        <v>#REF!</v>
      </c>
      <c r="DI297" s="23"/>
      <c r="DJ297" s="23"/>
      <c r="DK297" s="252" t="str">
        <f>F297</f>
        <v>Материал</v>
      </c>
      <c r="DL297" s="23" t="e">
        <f>[2]Source!P41</f>
        <v>#REF!</v>
      </c>
      <c r="DM297" s="23"/>
      <c r="DN297" s="23"/>
      <c r="DO297" s="23"/>
      <c r="DP297" s="23"/>
      <c r="DQ297" s="23"/>
      <c r="DR297" s="23"/>
      <c r="DS297" s="23"/>
      <c r="DT297" s="23"/>
      <c r="DU297" s="23"/>
      <c r="DV297" s="23"/>
      <c r="DW297" s="23"/>
      <c r="DX297" s="23"/>
      <c r="DY297" s="23"/>
      <c r="DZ297" s="23"/>
      <c r="EA297" s="23"/>
      <c r="EB297" s="23"/>
      <c r="EC297" s="23"/>
      <c r="ED297" s="23"/>
      <c r="EE297" s="23"/>
      <c r="EF297" s="23"/>
      <c r="EG297" s="23"/>
      <c r="EH297" s="23"/>
      <c r="EI297" s="23"/>
      <c r="EJ297" s="23"/>
      <c r="EK297" s="23"/>
      <c r="EL297" s="23"/>
      <c r="EM297" s="23"/>
      <c r="EN297" s="23"/>
      <c r="EO297" s="23"/>
      <c r="EP297" s="23"/>
      <c r="EQ297" s="23"/>
      <c r="ER297" s="23"/>
      <c r="ES297" s="23"/>
      <c r="ET297" s="23"/>
      <c r="EU297" s="23"/>
      <c r="EV297" s="23"/>
      <c r="EW297" s="23"/>
      <c r="EX297" s="23"/>
      <c r="EY297" s="23"/>
      <c r="EZ297" s="23"/>
      <c r="FA297" s="23"/>
      <c r="FB297" s="23"/>
      <c r="FC297" s="23"/>
      <c r="FD297" s="23"/>
      <c r="FE297" s="23"/>
      <c r="FF297" s="23"/>
      <c r="FG297" s="23"/>
      <c r="FH297" s="23"/>
      <c r="FI297" s="23"/>
      <c r="FJ297" s="23"/>
      <c r="FK297" s="23"/>
      <c r="FL297" s="23"/>
      <c r="FM297" s="23"/>
      <c r="FN297" s="23"/>
      <c r="FO297" s="23"/>
      <c r="FP297" s="23"/>
      <c r="FQ297" s="23"/>
      <c r="FR297" s="23"/>
      <c r="FS297" s="23"/>
      <c r="FT297" s="23"/>
      <c r="FU297" s="23"/>
      <c r="FV297" s="23"/>
      <c r="FW297" s="23"/>
      <c r="FX297" s="23"/>
      <c r="FY297" s="23"/>
      <c r="FZ297" s="23"/>
      <c r="GA297" s="23"/>
      <c r="GB297" s="23"/>
      <c r="GC297" s="23"/>
      <c r="GD297" s="23"/>
      <c r="GE297" s="23"/>
      <c r="GF297" s="23"/>
      <c r="GG297" s="23"/>
      <c r="GH297" s="23"/>
      <c r="GI297" s="23"/>
      <c r="GJ297" s="23"/>
      <c r="GK297" s="23"/>
      <c r="GL297" s="23"/>
      <c r="GM297" s="23"/>
      <c r="GN297" s="23"/>
      <c r="GO297" s="23"/>
      <c r="GP297" s="23"/>
      <c r="GQ297" s="23"/>
      <c r="GR297" s="23"/>
      <c r="GS297" s="23"/>
      <c r="GT297" s="23"/>
      <c r="GU297" s="23"/>
      <c r="GV297" s="23"/>
      <c r="GW297" s="23"/>
      <c r="GX297" s="23"/>
      <c r="GY297" s="23"/>
      <c r="GZ297" s="23"/>
      <c r="HA297" s="23"/>
      <c r="HB297" s="23"/>
      <c r="HC297" s="23"/>
      <c r="HD297" s="23"/>
      <c r="HE297" s="23"/>
      <c r="HF297" s="23"/>
      <c r="HG297" s="23"/>
      <c r="HH297" s="23"/>
      <c r="HI297" s="23"/>
      <c r="HJ297" s="23"/>
      <c r="HK297" s="23"/>
      <c r="HL297" s="23"/>
      <c r="HM297" s="23"/>
      <c r="HN297" s="23"/>
      <c r="HO297" s="23"/>
      <c r="HP297" s="23"/>
      <c r="HQ297" s="23"/>
      <c r="HR297" s="23"/>
      <c r="HS297" s="23"/>
      <c r="HT297" s="23"/>
      <c r="HU297" s="23"/>
      <c r="HV297" s="23"/>
      <c r="HW297" s="23"/>
      <c r="HX297" s="23"/>
      <c r="HY297" s="23"/>
      <c r="HZ297" s="23"/>
      <c r="IA297" s="23"/>
      <c r="IB297" s="23"/>
      <c r="IC297" s="23"/>
      <c r="ID297" s="23"/>
      <c r="IE297" s="23"/>
      <c r="IF297" s="23"/>
      <c r="IG297" s="23"/>
      <c r="IH297" s="23"/>
      <c r="II297" s="23"/>
      <c r="IJ297" s="23"/>
      <c r="IK297" s="23"/>
      <c r="IL297" s="23"/>
      <c r="IM297" s="23"/>
      <c r="IN297" s="23"/>
      <c r="IO297" s="23"/>
      <c r="IP297" s="23"/>
      <c r="IQ297" s="23"/>
      <c r="IR297" s="23"/>
      <c r="IS297" s="23"/>
      <c r="IT297" s="23"/>
    </row>
    <row r="298" spans="1:254" customFormat="1" ht="12.75" x14ac:dyDescent="0.2">
      <c r="A298" s="259" t="s">
        <v>852</v>
      </c>
      <c r="B298" s="258" t="s">
        <v>851</v>
      </c>
      <c r="C298" s="257" t="s">
        <v>850</v>
      </c>
      <c r="D298" s="256" t="s">
        <v>194</v>
      </c>
      <c r="E298" s="255">
        <v>0.47499999999999998</v>
      </c>
      <c r="F298" s="254" t="s">
        <v>875</v>
      </c>
      <c r="G298" s="253" t="s">
        <v>1008</v>
      </c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 t="e">
        <f>[2]Source!P43</f>
        <v>#REF!</v>
      </c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  <c r="BX298" s="23"/>
      <c r="BY298" s="23"/>
      <c r="BZ298" s="23"/>
      <c r="CA298" s="23"/>
      <c r="CB298" s="23"/>
      <c r="CC298" s="23"/>
      <c r="CD298" s="23"/>
      <c r="CE298" s="23"/>
      <c r="CF298" s="23"/>
      <c r="CG298" s="23"/>
      <c r="CH298" s="23"/>
      <c r="CI298" s="23"/>
      <c r="CJ298" s="23"/>
      <c r="CK298" s="23"/>
      <c r="CL298" s="23"/>
      <c r="CM298" s="23"/>
      <c r="CN298" s="23"/>
      <c r="CO298" s="23"/>
      <c r="CP298" s="23"/>
      <c r="CQ298" s="23"/>
      <c r="CR298" s="23"/>
      <c r="CS298" s="23"/>
      <c r="CT298" s="23"/>
      <c r="CU298" s="23"/>
      <c r="CV298" s="23"/>
      <c r="CW298" s="23"/>
      <c r="CX298" s="23"/>
      <c r="CY298" s="23"/>
      <c r="CZ298" s="23"/>
      <c r="DA298" s="23"/>
      <c r="DB298" s="23"/>
      <c r="DC298" s="23"/>
      <c r="DD298" s="23"/>
      <c r="DE298" s="23"/>
      <c r="DF298" s="23"/>
      <c r="DG298" s="23"/>
      <c r="DH298" s="23" t="e">
        <f>IF(E293&gt;0,ROUND([2]Source!P43/E293,2),0)</f>
        <v>#REF!</v>
      </c>
      <c r="DI298" s="23"/>
      <c r="DJ298" s="23"/>
      <c r="DK298" s="252" t="str">
        <f>F298</f>
        <v>Материал</v>
      </c>
      <c r="DL298" s="23" t="e">
        <f>[2]Source!P43</f>
        <v>#REF!</v>
      </c>
      <c r="DM298" s="23"/>
      <c r="DN298" s="23"/>
      <c r="DO298" s="23"/>
      <c r="DP298" s="23"/>
      <c r="DQ298" s="23"/>
      <c r="DR298" s="23"/>
      <c r="DS298" s="23"/>
      <c r="DT298" s="23"/>
      <c r="DU298" s="23"/>
      <c r="DV298" s="23"/>
      <c r="DW298" s="23"/>
      <c r="DX298" s="23"/>
      <c r="DY298" s="23"/>
      <c r="DZ298" s="23"/>
      <c r="EA298" s="23"/>
      <c r="EB298" s="23"/>
      <c r="EC298" s="23"/>
      <c r="ED298" s="23"/>
      <c r="EE298" s="23"/>
      <c r="EF298" s="23"/>
      <c r="EG298" s="23"/>
      <c r="EH298" s="23"/>
      <c r="EI298" s="23"/>
      <c r="EJ298" s="23"/>
      <c r="EK298" s="23"/>
      <c r="EL298" s="23"/>
      <c r="EM298" s="23"/>
      <c r="EN298" s="23"/>
      <c r="EO298" s="23"/>
      <c r="EP298" s="23"/>
      <c r="EQ298" s="23"/>
      <c r="ER298" s="23"/>
      <c r="ES298" s="23"/>
      <c r="ET298" s="23"/>
      <c r="EU298" s="23"/>
      <c r="EV298" s="23"/>
      <c r="EW298" s="23"/>
      <c r="EX298" s="23"/>
      <c r="EY298" s="23"/>
      <c r="EZ298" s="23"/>
      <c r="FA298" s="23"/>
      <c r="FB298" s="23"/>
      <c r="FC298" s="23"/>
      <c r="FD298" s="23"/>
      <c r="FE298" s="23"/>
      <c r="FF298" s="23"/>
      <c r="FG298" s="23"/>
      <c r="FH298" s="23"/>
      <c r="FI298" s="23"/>
      <c r="FJ298" s="23"/>
      <c r="FK298" s="23"/>
      <c r="FL298" s="23"/>
      <c r="FM298" s="23"/>
      <c r="FN298" s="23"/>
      <c r="FO298" s="23"/>
      <c r="FP298" s="23"/>
      <c r="FQ298" s="23"/>
      <c r="FR298" s="23"/>
      <c r="FS298" s="23"/>
      <c r="FT298" s="23"/>
      <c r="FU298" s="23"/>
      <c r="FV298" s="23"/>
      <c r="FW298" s="23"/>
      <c r="FX298" s="23"/>
      <c r="FY298" s="23"/>
      <c r="FZ298" s="23"/>
      <c r="GA298" s="23"/>
      <c r="GB298" s="23"/>
      <c r="GC298" s="23"/>
      <c r="GD298" s="23"/>
      <c r="GE298" s="23"/>
      <c r="GF298" s="23"/>
      <c r="GG298" s="23"/>
      <c r="GH298" s="23"/>
      <c r="GI298" s="23"/>
      <c r="GJ298" s="23"/>
      <c r="GK298" s="23"/>
      <c r="GL298" s="23"/>
      <c r="GM298" s="23"/>
      <c r="GN298" s="23"/>
      <c r="GO298" s="23"/>
      <c r="GP298" s="23"/>
      <c r="GQ298" s="23"/>
      <c r="GR298" s="23"/>
      <c r="GS298" s="23"/>
      <c r="GT298" s="23"/>
      <c r="GU298" s="23"/>
      <c r="GV298" s="23"/>
      <c r="GW298" s="23"/>
      <c r="GX298" s="23"/>
      <c r="GY298" s="23"/>
      <c r="GZ298" s="23"/>
      <c r="HA298" s="23"/>
      <c r="HB298" s="23"/>
      <c r="HC298" s="23"/>
      <c r="HD298" s="23"/>
      <c r="HE298" s="23"/>
      <c r="HF298" s="23"/>
      <c r="HG298" s="23"/>
      <c r="HH298" s="23"/>
      <c r="HI298" s="23"/>
      <c r="HJ298" s="23"/>
      <c r="HK298" s="23"/>
      <c r="HL298" s="23"/>
      <c r="HM298" s="23"/>
      <c r="HN298" s="23"/>
      <c r="HO298" s="23"/>
      <c r="HP298" s="23"/>
      <c r="HQ298" s="23"/>
      <c r="HR298" s="23"/>
      <c r="HS298" s="23"/>
      <c r="HT298" s="23"/>
      <c r="HU298" s="23"/>
      <c r="HV298" s="23"/>
      <c r="HW298" s="23"/>
      <c r="HX298" s="23"/>
      <c r="HY298" s="23"/>
      <c r="HZ298" s="23"/>
      <c r="IA298" s="23"/>
      <c r="IB298" s="23"/>
      <c r="IC298" s="23"/>
      <c r="ID298" s="23"/>
      <c r="IE298" s="23"/>
      <c r="IF298" s="23"/>
      <c r="IG298" s="23"/>
      <c r="IH298" s="23"/>
      <c r="II298" s="23"/>
      <c r="IJ298" s="23"/>
      <c r="IK298" s="23"/>
      <c r="IL298" s="23"/>
      <c r="IM298" s="23"/>
      <c r="IN298" s="23"/>
      <c r="IO298" s="23"/>
      <c r="IP298" s="23"/>
      <c r="IQ298" s="23"/>
      <c r="IR298" s="23"/>
      <c r="IS298" s="23"/>
      <c r="IT298" s="23"/>
    </row>
    <row r="299" spans="1:254" customFormat="1" ht="56.25" x14ac:dyDescent="0.2">
      <c r="A299" s="101">
        <v>4</v>
      </c>
      <c r="B299" s="109" t="s">
        <v>849</v>
      </c>
      <c r="C299" s="102" t="s">
        <v>848</v>
      </c>
      <c r="D299" s="103" t="s">
        <v>847</v>
      </c>
      <c r="E299" s="104">
        <v>0.19989999999999999</v>
      </c>
      <c r="F299" s="243"/>
      <c r="G299" s="108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  <c r="BX299" s="23"/>
      <c r="BY299" s="23"/>
      <c r="BZ299" s="23"/>
      <c r="CA299" s="23"/>
      <c r="CB299" s="23"/>
      <c r="CC299" s="23"/>
      <c r="CD299" s="23"/>
      <c r="CE299" s="23"/>
      <c r="CF299" s="23"/>
      <c r="CG299" s="23"/>
      <c r="CH299" s="23"/>
      <c r="CI299" s="23"/>
      <c r="CJ299" s="23"/>
      <c r="CK299" s="23"/>
      <c r="CL299" s="23"/>
      <c r="CM299" s="23"/>
      <c r="CN299" s="23"/>
      <c r="CO299" s="23"/>
      <c r="CP299" s="23"/>
      <c r="CQ299" s="23"/>
      <c r="CR299" s="23"/>
      <c r="CS299" s="23"/>
      <c r="CT299" s="23"/>
      <c r="CU299" s="23"/>
      <c r="CV299" s="23"/>
      <c r="CW299" s="23"/>
      <c r="CX299" s="23"/>
      <c r="CY299" s="23"/>
      <c r="CZ299" s="23"/>
      <c r="DA299" s="23"/>
      <c r="DB299" s="23"/>
      <c r="DC299" s="23"/>
      <c r="DD299" s="23"/>
      <c r="DE299" s="23"/>
      <c r="DF299" s="23"/>
      <c r="DG299" s="23"/>
      <c r="DH299" s="23"/>
      <c r="DI299" s="23"/>
      <c r="DJ299" s="23"/>
      <c r="DK299" s="23"/>
      <c r="DL299" s="23"/>
      <c r="DM299" s="23"/>
      <c r="DN299" s="23"/>
      <c r="DO299" s="23"/>
      <c r="DP299" s="23"/>
      <c r="DQ299" s="23"/>
      <c r="DR299" s="23"/>
      <c r="DS299" s="23"/>
      <c r="DT299" s="23"/>
      <c r="DU299" s="23"/>
      <c r="DV299" s="23"/>
      <c r="DW299" s="23"/>
      <c r="DX299" s="23"/>
      <c r="DY299" s="23"/>
      <c r="DZ299" s="23"/>
      <c r="EA299" s="23"/>
      <c r="EB299" s="23"/>
      <c r="EC299" s="23"/>
      <c r="ED299" s="23"/>
      <c r="EE299" s="23"/>
      <c r="EF299" s="23"/>
      <c r="EG299" s="23"/>
      <c r="EH299" s="23"/>
      <c r="EI299" s="23"/>
      <c r="EJ299" s="23"/>
      <c r="EK299" s="23"/>
      <c r="EL299" s="23"/>
      <c r="EM299" s="23"/>
      <c r="EN299" s="23"/>
      <c r="EO299" s="23"/>
      <c r="EP299" s="23"/>
      <c r="EQ299" s="23"/>
      <c r="ER299" s="23"/>
      <c r="ES299" s="23"/>
      <c r="ET299" s="23"/>
      <c r="EU299" s="23"/>
      <c r="EV299" s="23"/>
      <c r="EW299" s="23"/>
      <c r="EX299" s="23"/>
      <c r="EY299" s="23"/>
      <c r="EZ299" s="23"/>
      <c r="FA299" s="23"/>
      <c r="FB299" s="23"/>
      <c r="FC299" s="23"/>
      <c r="FD299" s="23"/>
      <c r="FE299" s="23"/>
      <c r="FF299" s="23"/>
      <c r="FG299" s="23"/>
      <c r="FH299" s="23"/>
      <c r="FI299" s="23"/>
      <c r="FJ299" s="23"/>
      <c r="FK299" s="23"/>
      <c r="FL299" s="23"/>
      <c r="FM299" s="23"/>
      <c r="FN299" s="23"/>
      <c r="FO299" s="23"/>
      <c r="FP299" s="23"/>
      <c r="FQ299" s="23"/>
      <c r="FR299" s="23"/>
      <c r="FS299" s="23"/>
      <c r="FT299" s="23"/>
      <c r="FU299" s="23"/>
      <c r="FV299" s="23"/>
      <c r="FW299" s="23"/>
      <c r="FX299" s="23"/>
      <c r="FY299" s="23"/>
      <c r="FZ299" s="23"/>
      <c r="GA299" s="23"/>
      <c r="GB299" s="23"/>
      <c r="GC299" s="23"/>
      <c r="GD299" s="23"/>
      <c r="GE299" s="23"/>
      <c r="GF299" s="23"/>
      <c r="GG299" s="23"/>
      <c r="GH299" s="23"/>
      <c r="GI299" s="23"/>
      <c r="GJ299" s="23"/>
      <c r="GK299" s="23"/>
      <c r="GL299" s="23"/>
      <c r="GM299" s="23"/>
      <c r="GN299" s="23"/>
      <c r="GO299" s="23"/>
      <c r="GP299" s="23"/>
      <c r="GQ299" s="23"/>
      <c r="GR299" s="23"/>
      <c r="GS299" s="23"/>
      <c r="GT299" s="23"/>
      <c r="GU299" s="23"/>
      <c r="GV299" s="23"/>
      <c r="GW299" s="23"/>
      <c r="GX299" s="23"/>
      <c r="GY299" s="23"/>
      <c r="GZ299" s="23"/>
      <c r="HA299" s="23"/>
      <c r="HB299" s="23"/>
      <c r="HC299" s="23"/>
      <c r="HD299" s="23"/>
      <c r="HE299" s="23"/>
      <c r="HF299" s="23"/>
      <c r="HG299" s="23"/>
      <c r="HH299" s="23"/>
      <c r="HI299" s="23"/>
      <c r="HJ299" s="23"/>
      <c r="HK299" s="23"/>
      <c r="HL299" s="23"/>
      <c r="HM299" s="23"/>
      <c r="HN299" s="23"/>
      <c r="HO299" s="23"/>
      <c r="HP299" s="23"/>
      <c r="HQ299" s="23"/>
      <c r="HR299" s="23"/>
      <c r="HS299" s="23"/>
      <c r="HT299" s="23"/>
      <c r="HU299" s="23"/>
      <c r="HV299" s="23"/>
      <c r="HW299" s="23"/>
      <c r="HX299" s="23"/>
      <c r="HY299" s="23"/>
      <c r="HZ299" s="23"/>
      <c r="IA299" s="23"/>
      <c r="IB299" s="23"/>
      <c r="IC299" s="23"/>
      <c r="ID299" s="23"/>
      <c r="IE299" s="23"/>
      <c r="IF299" s="23"/>
      <c r="IG299" s="23"/>
      <c r="IH299" s="23"/>
      <c r="II299" s="23"/>
      <c r="IJ299" s="23"/>
      <c r="IK299" s="23"/>
      <c r="IL299" s="23"/>
      <c r="IM299" s="23"/>
      <c r="IN299" s="23"/>
      <c r="IO299" s="23"/>
      <c r="IP299" s="23"/>
      <c r="IQ299" s="23"/>
      <c r="IR299" s="23"/>
      <c r="IS299" s="23"/>
      <c r="IT299" s="23"/>
    </row>
    <row r="300" spans="1:254" customFormat="1" ht="12.75" x14ac:dyDescent="0.2">
      <c r="A300" s="266" t="s">
        <v>589</v>
      </c>
      <c r="B300" s="265" t="s">
        <v>846</v>
      </c>
      <c r="C300" s="264" t="s">
        <v>845</v>
      </c>
      <c r="D300" s="263" t="s">
        <v>436</v>
      </c>
      <c r="E300" s="262">
        <v>3.738E-3</v>
      </c>
      <c r="F300" s="261" t="s">
        <v>875</v>
      </c>
      <c r="G300" s="260" t="s">
        <v>1008</v>
      </c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 t="e">
        <f>[2]Source!P47</f>
        <v>#REF!</v>
      </c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  <c r="BX300" s="23"/>
      <c r="BY300" s="23"/>
      <c r="BZ300" s="23"/>
      <c r="CA300" s="23"/>
      <c r="CB300" s="23"/>
      <c r="CC300" s="23"/>
      <c r="CD300" s="23"/>
      <c r="CE300" s="23"/>
      <c r="CF300" s="23"/>
      <c r="CG300" s="23"/>
      <c r="CH300" s="23"/>
      <c r="CI300" s="23"/>
      <c r="CJ300" s="23"/>
      <c r="CK300" s="23"/>
      <c r="CL300" s="23"/>
      <c r="CM300" s="23"/>
      <c r="CN300" s="23"/>
      <c r="CO300" s="23"/>
      <c r="CP300" s="23"/>
      <c r="CQ300" s="23"/>
      <c r="CR300" s="23"/>
      <c r="CS300" s="23"/>
      <c r="CT300" s="23"/>
      <c r="CU300" s="23"/>
      <c r="CV300" s="23"/>
      <c r="CW300" s="23"/>
      <c r="CX300" s="23"/>
      <c r="CY300" s="23"/>
      <c r="CZ300" s="23"/>
      <c r="DA300" s="23"/>
      <c r="DB300" s="23"/>
      <c r="DC300" s="23"/>
      <c r="DD300" s="23"/>
      <c r="DE300" s="23"/>
      <c r="DF300" s="23"/>
      <c r="DG300" s="23"/>
      <c r="DH300" s="23" t="e">
        <f>IF(E299&gt;0,ROUND([2]Source!P47/E299,2),0)</f>
        <v>#REF!</v>
      </c>
      <c r="DI300" s="23"/>
      <c r="DJ300" s="23"/>
      <c r="DK300" s="252" t="str">
        <f t="shared" ref="DK300:DK307" si="0">F300</f>
        <v>Материал</v>
      </c>
      <c r="DL300" s="23" t="e">
        <f>[2]Source!P47</f>
        <v>#REF!</v>
      </c>
      <c r="DM300" s="23"/>
      <c r="DN300" s="23"/>
      <c r="DO300" s="23"/>
      <c r="DP300" s="23"/>
      <c r="DQ300" s="23"/>
      <c r="DR300" s="23"/>
      <c r="DS300" s="23"/>
      <c r="DT300" s="23"/>
      <c r="DU300" s="23"/>
      <c r="DV300" s="23"/>
      <c r="DW300" s="23"/>
      <c r="DX300" s="23"/>
      <c r="DY300" s="23"/>
      <c r="DZ300" s="23"/>
      <c r="EA300" s="23"/>
      <c r="EB300" s="23"/>
      <c r="EC300" s="23"/>
      <c r="ED300" s="23"/>
      <c r="EE300" s="23"/>
      <c r="EF300" s="23"/>
      <c r="EG300" s="23"/>
      <c r="EH300" s="23"/>
      <c r="EI300" s="23"/>
      <c r="EJ300" s="23"/>
      <c r="EK300" s="23"/>
      <c r="EL300" s="23"/>
      <c r="EM300" s="23"/>
      <c r="EN300" s="23"/>
      <c r="EO300" s="23"/>
      <c r="EP300" s="23"/>
      <c r="EQ300" s="23"/>
      <c r="ER300" s="23"/>
      <c r="ES300" s="23"/>
      <c r="ET300" s="23"/>
      <c r="EU300" s="23"/>
      <c r="EV300" s="23"/>
      <c r="EW300" s="23"/>
      <c r="EX300" s="23"/>
      <c r="EY300" s="23"/>
      <c r="EZ300" s="23"/>
      <c r="FA300" s="23"/>
      <c r="FB300" s="23"/>
      <c r="FC300" s="23"/>
      <c r="FD300" s="23"/>
      <c r="FE300" s="23"/>
      <c r="FF300" s="23"/>
      <c r="FG300" s="23"/>
      <c r="FH300" s="23"/>
      <c r="FI300" s="23"/>
      <c r="FJ300" s="23"/>
      <c r="FK300" s="23"/>
      <c r="FL300" s="23"/>
      <c r="FM300" s="23"/>
      <c r="FN300" s="23"/>
      <c r="FO300" s="23"/>
      <c r="FP300" s="23"/>
      <c r="FQ300" s="23"/>
      <c r="FR300" s="23"/>
      <c r="FS300" s="23"/>
      <c r="FT300" s="23"/>
      <c r="FU300" s="23"/>
      <c r="FV300" s="23"/>
      <c r="FW300" s="23"/>
      <c r="FX300" s="23"/>
      <c r="FY300" s="23"/>
      <c r="FZ300" s="23"/>
      <c r="GA300" s="23"/>
      <c r="GB300" s="23"/>
      <c r="GC300" s="23"/>
      <c r="GD300" s="23"/>
      <c r="GE300" s="23"/>
      <c r="GF300" s="23"/>
      <c r="GG300" s="23"/>
      <c r="GH300" s="23"/>
      <c r="GI300" s="23"/>
      <c r="GJ300" s="23"/>
      <c r="GK300" s="23"/>
      <c r="GL300" s="23"/>
      <c r="GM300" s="23"/>
      <c r="GN300" s="23"/>
      <c r="GO300" s="23"/>
      <c r="GP300" s="23"/>
      <c r="GQ300" s="23"/>
      <c r="GR300" s="23"/>
      <c r="GS300" s="23"/>
      <c r="GT300" s="23"/>
      <c r="GU300" s="23"/>
      <c r="GV300" s="23"/>
      <c r="GW300" s="23"/>
      <c r="GX300" s="23"/>
      <c r="GY300" s="23"/>
      <c r="GZ300" s="23"/>
      <c r="HA300" s="23"/>
      <c r="HB300" s="23"/>
      <c r="HC300" s="23"/>
      <c r="HD300" s="23"/>
      <c r="HE300" s="23"/>
      <c r="HF300" s="23"/>
      <c r="HG300" s="23"/>
      <c r="HH300" s="23"/>
      <c r="HI300" s="23"/>
      <c r="HJ300" s="23"/>
      <c r="HK300" s="23"/>
      <c r="HL300" s="23"/>
      <c r="HM300" s="23"/>
      <c r="HN300" s="23"/>
      <c r="HO300" s="23"/>
      <c r="HP300" s="23"/>
      <c r="HQ300" s="23"/>
      <c r="HR300" s="23"/>
      <c r="HS300" s="23"/>
      <c r="HT300" s="23"/>
      <c r="HU300" s="23"/>
      <c r="HV300" s="23"/>
      <c r="HW300" s="23"/>
      <c r="HX300" s="23"/>
      <c r="HY300" s="23"/>
      <c r="HZ300" s="23"/>
      <c r="IA300" s="23"/>
      <c r="IB300" s="23"/>
      <c r="IC300" s="23"/>
      <c r="ID300" s="23"/>
      <c r="IE300" s="23"/>
      <c r="IF300" s="23"/>
      <c r="IG300" s="23"/>
      <c r="IH300" s="23"/>
      <c r="II300" s="23"/>
      <c r="IJ300" s="23"/>
      <c r="IK300" s="23"/>
      <c r="IL300" s="23"/>
      <c r="IM300" s="23"/>
      <c r="IN300" s="23"/>
      <c r="IO300" s="23"/>
      <c r="IP300" s="23"/>
      <c r="IQ300" s="23"/>
      <c r="IR300" s="23"/>
      <c r="IS300" s="23"/>
      <c r="IT300" s="23"/>
    </row>
    <row r="301" spans="1:254" customFormat="1" ht="12.75" x14ac:dyDescent="0.2">
      <c r="A301" s="266" t="s">
        <v>586</v>
      </c>
      <c r="B301" s="265" t="s">
        <v>844</v>
      </c>
      <c r="C301" s="264" t="s">
        <v>843</v>
      </c>
      <c r="D301" s="263" t="s">
        <v>433</v>
      </c>
      <c r="E301" s="262">
        <v>21.589200000000002</v>
      </c>
      <c r="F301" s="261" t="s">
        <v>875</v>
      </c>
      <c r="G301" s="260" t="s">
        <v>1008</v>
      </c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 t="e">
        <f>[2]Source!P49</f>
        <v>#REF!</v>
      </c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  <c r="BX301" s="23"/>
      <c r="BY301" s="23"/>
      <c r="BZ301" s="23"/>
      <c r="CA301" s="23"/>
      <c r="CB301" s="23"/>
      <c r="CC301" s="23"/>
      <c r="CD301" s="23"/>
      <c r="CE301" s="23"/>
      <c r="CF301" s="23"/>
      <c r="CG301" s="23"/>
      <c r="CH301" s="23"/>
      <c r="CI301" s="23"/>
      <c r="CJ301" s="23"/>
      <c r="CK301" s="23"/>
      <c r="CL301" s="23"/>
      <c r="CM301" s="23"/>
      <c r="CN301" s="23"/>
      <c r="CO301" s="23"/>
      <c r="CP301" s="23"/>
      <c r="CQ301" s="23"/>
      <c r="CR301" s="23"/>
      <c r="CS301" s="23"/>
      <c r="CT301" s="23"/>
      <c r="CU301" s="23"/>
      <c r="CV301" s="23"/>
      <c r="CW301" s="23"/>
      <c r="CX301" s="23"/>
      <c r="CY301" s="23"/>
      <c r="CZ301" s="23"/>
      <c r="DA301" s="23"/>
      <c r="DB301" s="23"/>
      <c r="DC301" s="23"/>
      <c r="DD301" s="23"/>
      <c r="DE301" s="23"/>
      <c r="DF301" s="23"/>
      <c r="DG301" s="23"/>
      <c r="DH301" s="23" t="e">
        <f>IF(E299&gt;0,ROUND([2]Source!P49/E299,2),0)</f>
        <v>#REF!</v>
      </c>
      <c r="DI301" s="23"/>
      <c r="DJ301" s="23"/>
      <c r="DK301" s="252" t="str">
        <f t="shared" si="0"/>
        <v>Материал</v>
      </c>
      <c r="DL301" s="23" t="e">
        <f>[2]Source!P49</f>
        <v>#REF!</v>
      </c>
      <c r="DM301" s="23"/>
      <c r="DN301" s="23"/>
      <c r="DO301" s="23"/>
      <c r="DP301" s="23"/>
      <c r="DQ301" s="23"/>
      <c r="DR301" s="23"/>
      <c r="DS301" s="23"/>
      <c r="DT301" s="23"/>
      <c r="DU301" s="23"/>
      <c r="DV301" s="23"/>
      <c r="DW301" s="23"/>
      <c r="DX301" s="23"/>
      <c r="DY301" s="23"/>
      <c r="DZ301" s="23"/>
      <c r="EA301" s="23"/>
      <c r="EB301" s="23"/>
      <c r="EC301" s="23"/>
      <c r="ED301" s="23"/>
      <c r="EE301" s="23"/>
      <c r="EF301" s="23"/>
      <c r="EG301" s="23"/>
      <c r="EH301" s="23"/>
      <c r="EI301" s="23"/>
      <c r="EJ301" s="23"/>
      <c r="EK301" s="23"/>
      <c r="EL301" s="23"/>
      <c r="EM301" s="23"/>
      <c r="EN301" s="23"/>
      <c r="EO301" s="23"/>
      <c r="EP301" s="23"/>
      <c r="EQ301" s="23"/>
      <c r="ER301" s="23"/>
      <c r="ES301" s="23"/>
      <c r="ET301" s="23"/>
      <c r="EU301" s="23"/>
      <c r="EV301" s="23"/>
      <c r="EW301" s="23"/>
      <c r="EX301" s="23"/>
      <c r="EY301" s="23"/>
      <c r="EZ301" s="23"/>
      <c r="FA301" s="23"/>
      <c r="FB301" s="23"/>
      <c r="FC301" s="23"/>
      <c r="FD301" s="23"/>
      <c r="FE301" s="23"/>
      <c r="FF301" s="23"/>
      <c r="FG301" s="23"/>
      <c r="FH301" s="23"/>
      <c r="FI301" s="23"/>
      <c r="FJ301" s="23"/>
      <c r="FK301" s="23"/>
      <c r="FL301" s="23"/>
      <c r="FM301" s="23"/>
      <c r="FN301" s="23"/>
      <c r="FO301" s="23"/>
      <c r="FP301" s="23"/>
      <c r="FQ301" s="23"/>
      <c r="FR301" s="23"/>
      <c r="FS301" s="23"/>
      <c r="FT301" s="23"/>
      <c r="FU301" s="23"/>
      <c r="FV301" s="23"/>
      <c r="FW301" s="23"/>
      <c r="FX301" s="23"/>
      <c r="FY301" s="23"/>
      <c r="FZ301" s="23"/>
      <c r="GA301" s="23"/>
      <c r="GB301" s="23"/>
      <c r="GC301" s="23"/>
      <c r="GD301" s="23"/>
      <c r="GE301" s="23"/>
      <c r="GF301" s="23"/>
      <c r="GG301" s="23"/>
      <c r="GH301" s="23"/>
      <c r="GI301" s="23"/>
      <c r="GJ301" s="23"/>
      <c r="GK301" s="23"/>
      <c r="GL301" s="23"/>
      <c r="GM301" s="23"/>
      <c r="GN301" s="23"/>
      <c r="GO301" s="23"/>
      <c r="GP301" s="23"/>
      <c r="GQ301" s="23"/>
      <c r="GR301" s="23"/>
      <c r="GS301" s="23"/>
      <c r="GT301" s="23"/>
      <c r="GU301" s="23"/>
      <c r="GV301" s="23"/>
      <c r="GW301" s="23"/>
      <c r="GX301" s="23"/>
      <c r="GY301" s="23"/>
      <c r="GZ301" s="23"/>
      <c r="HA301" s="23"/>
      <c r="HB301" s="23"/>
      <c r="HC301" s="23"/>
      <c r="HD301" s="23"/>
      <c r="HE301" s="23"/>
      <c r="HF301" s="23"/>
      <c r="HG301" s="23"/>
      <c r="HH301" s="23"/>
      <c r="HI301" s="23"/>
      <c r="HJ301" s="23"/>
      <c r="HK301" s="23"/>
      <c r="HL301" s="23"/>
      <c r="HM301" s="23"/>
      <c r="HN301" s="23"/>
      <c r="HO301" s="23"/>
      <c r="HP301" s="23"/>
      <c r="HQ301" s="23"/>
      <c r="HR301" s="23"/>
      <c r="HS301" s="23"/>
      <c r="HT301" s="23"/>
      <c r="HU301" s="23"/>
      <c r="HV301" s="23"/>
      <c r="HW301" s="23"/>
      <c r="HX301" s="23"/>
      <c r="HY301" s="23"/>
      <c r="HZ301" s="23"/>
      <c r="IA301" s="23"/>
      <c r="IB301" s="23"/>
      <c r="IC301" s="23"/>
      <c r="ID301" s="23"/>
      <c r="IE301" s="23"/>
      <c r="IF301" s="23"/>
      <c r="IG301" s="23"/>
      <c r="IH301" s="23"/>
      <c r="II301" s="23"/>
      <c r="IJ301" s="23"/>
      <c r="IK301" s="23"/>
      <c r="IL301" s="23"/>
      <c r="IM301" s="23"/>
      <c r="IN301" s="23"/>
      <c r="IO301" s="23"/>
      <c r="IP301" s="23"/>
      <c r="IQ301" s="23"/>
      <c r="IR301" s="23"/>
      <c r="IS301" s="23"/>
      <c r="IT301" s="23"/>
    </row>
    <row r="302" spans="1:254" customFormat="1" ht="12.75" x14ac:dyDescent="0.2">
      <c r="A302" s="266" t="s">
        <v>583</v>
      </c>
      <c r="B302" s="265" t="s">
        <v>498</v>
      </c>
      <c r="C302" s="264" t="s">
        <v>437</v>
      </c>
      <c r="D302" s="263" t="s">
        <v>436</v>
      </c>
      <c r="E302" s="262">
        <v>3.3980000000000004E-3</v>
      </c>
      <c r="F302" s="261" t="s">
        <v>875</v>
      </c>
      <c r="G302" s="260" t="s">
        <v>1008</v>
      </c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 t="e">
        <f>[2]Source!P51</f>
        <v>#REF!</v>
      </c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  <c r="BX302" s="23"/>
      <c r="BY302" s="23"/>
      <c r="BZ302" s="23"/>
      <c r="CA302" s="23"/>
      <c r="CB302" s="23"/>
      <c r="CC302" s="23"/>
      <c r="CD302" s="23"/>
      <c r="CE302" s="23"/>
      <c r="CF302" s="23"/>
      <c r="CG302" s="23"/>
      <c r="CH302" s="23"/>
      <c r="CI302" s="23"/>
      <c r="CJ302" s="23"/>
      <c r="CK302" s="23"/>
      <c r="CL302" s="23"/>
      <c r="CM302" s="23"/>
      <c r="CN302" s="23"/>
      <c r="CO302" s="23"/>
      <c r="CP302" s="23"/>
      <c r="CQ302" s="23"/>
      <c r="CR302" s="23"/>
      <c r="CS302" s="23"/>
      <c r="CT302" s="23"/>
      <c r="CU302" s="23"/>
      <c r="CV302" s="23"/>
      <c r="CW302" s="23"/>
      <c r="CX302" s="23"/>
      <c r="CY302" s="23"/>
      <c r="CZ302" s="23"/>
      <c r="DA302" s="23"/>
      <c r="DB302" s="23"/>
      <c r="DC302" s="23"/>
      <c r="DD302" s="23"/>
      <c r="DE302" s="23"/>
      <c r="DF302" s="23"/>
      <c r="DG302" s="23"/>
      <c r="DH302" s="23" t="e">
        <f>IF(E299&gt;0,ROUND([2]Source!P51/E299,2),0)</f>
        <v>#REF!</v>
      </c>
      <c r="DI302" s="23"/>
      <c r="DJ302" s="23"/>
      <c r="DK302" s="252" t="str">
        <f t="shared" si="0"/>
        <v>Материал</v>
      </c>
      <c r="DL302" s="23" t="e">
        <f>[2]Source!P51</f>
        <v>#REF!</v>
      </c>
      <c r="DM302" s="23"/>
      <c r="DN302" s="23"/>
      <c r="DO302" s="23"/>
      <c r="DP302" s="23"/>
      <c r="DQ302" s="23"/>
      <c r="DR302" s="23"/>
      <c r="DS302" s="23"/>
      <c r="DT302" s="23"/>
      <c r="DU302" s="23"/>
      <c r="DV302" s="23"/>
      <c r="DW302" s="23"/>
      <c r="DX302" s="23"/>
      <c r="DY302" s="23"/>
      <c r="DZ302" s="23"/>
      <c r="EA302" s="23"/>
      <c r="EB302" s="23"/>
      <c r="EC302" s="23"/>
      <c r="ED302" s="23"/>
      <c r="EE302" s="23"/>
      <c r="EF302" s="23"/>
      <c r="EG302" s="23"/>
      <c r="EH302" s="23"/>
      <c r="EI302" s="23"/>
      <c r="EJ302" s="23"/>
      <c r="EK302" s="23"/>
      <c r="EL302" s="23"/>
      <c r="EM302" s="23"/>
      <c r="EN302" s="23"/>
      <c r="EO302" s="23"/>
      <c r="EP302" s="23"/>
      <c r="EQ302" s="23"/>
      <c r="ER302" s="23"/>
      <c r="ES302" s="23"/>
      <c r="ET302" s="23"/>
      <c r="EU302" s="23"/>
      <c r="EV302" s="23"/>
      <c r="EW302" s="23"/>
      <c r="EX302" s="23"/>
      <c r="EY302" s="23"/>
      <c r="EZ302" s="23"/>
      <c r="FA302" s="23"/>
      <c r="FB302" s="23"/>
      <c r="FC302" s="23"/>
      <c r="FD302" s="23"/>
      <c r="FE302" s="23"/>
      <c r="FF302" s="23"/>
      <c r="FG302" s="23"/>
      <c r="FH302" s="23"/>
      <c r="FI302" s="23"/>
      <c r="FJ302" s="23"/>
      <c r="FK302" s="23"/>
      <c r="FL302" s="23"/>
      <c r="FM302" s="23"/>
      <c r="FN302" s="23"/>
      <c r="FO302" s="23"/>
      <c r="FP302" s="23"/>
      <c r="FQ302" s="23"/>
      <c r="FR302" s="23"/>
      <c r="FS302" s="23"/>
      <c r="FT302" s="23"/>
      <c r="FU302" s="23"/>
      <c r="FV302" s="23"/>
      <c r="FW302" s="23"/>
      <c r="FX302" s="23"/>
      <c r="FY302" s="23"/>
      <c r="FZ302" s="23"/>
      <c r="GA302" s="23"/>
      <c r="GB302" s="23"/>
      <c r="GC302" s="23"/>
      <c r="GD302" s="23"/>
      <c r="GE302" s="23"/>
      <c r="GF302" s="23"/>
      <c r="GG302" s="23"/>
      <c r="GH302" s="23"/>
      <c r="GI302" s="23"/>
      <c r="GJ302" s="23"/>
      <c r="GK302" s="23"/>
      <c r="GL302" s="23"/>
      <c r="GM302" s="23"/>
      <c r="GN302" s="23"/>
      <c r="GO302" s="23"/>
      <c r="GP302" s="23"/>
      <c r="GQ302" s="23"/>
      <c r="GR302" s="23"/>
      <c r="GS302" s="23"/>
      <c r="GT302" s="23"/>
      <c r="GU302" s="23"/>
      <c r="GV302" s="23"/>
      <c r="GW302" s="23"/>
      <c r="GX302" s="23"/>
      <c r="GY302" s="23"/>
      <c r="GZ302" s="23"/>
      <c r="HA302" s="23"/>
      <c r="HB302" s="23"/>
      <c r="HC302" s="23"/>
      <c r="HD302" s="23"/>
      <c r="HE302" s="23"/>
      <c r="HF302" s="23"/>
      <c r="HG302" s="23"/>
      <c r="HH302" s="23"/>
      <c r="HI302" s="23"/>
      <c r="HJ302" s="23"/>
      <c r="HK302" s="23"/>
      <c r="HL302" s="23"/>
      <c r="HM302" s="23"/>
      <c r="HN302" s="23"/>
      <c r="HO302" s="23"/>
      <c r="HP302" s="23"/>
      <c r="HQ302" s="23"/>
      <c r="HR302" s="23"/>
      <c r="HS302" s="23"/>
      <c r="HT302" s="23"/>
      <c r="HU302" s="23"/>
      <c r="HV302" s="23"/>
      <c r="HW302" s="23"/>
      <c r="HX302" s="23"/>
      <c r="HY302" s="23"/>
      <c r="HZ302" s="23"/>
      <c r="IA302" s="23"/>
      <c r="IB302" s="23"/>
      <c r="IC302" s="23"/>
      <c r="ID302" s="23"/>
      <c r="IE302" s="23"/>
      <c r="IF302" s="23"/>
      <c r="IG302" s="23"/>
      <c r="IH302" s="23"/>
      <c r="II302" s="23"/>
      <c r="IJ302" s="23"/>
      <c r="IK302" s="23"/>
      <c r="IL302" s="23"/>
      <c r="IM302" s="23"/>
      <c r="IN302" s="23"/>
      <c r="IO302" s="23"/>
      <c r="IP302" s="23"/>
      <c r="IQ302" s="23"/>
      <c r="IR302" s="23"/>
      <c r="IS302" s="23"/>
      <c r="IT302" s="23"/>
    </row>
    <row r="303" spans="1:254" customFormat="1" ht="24" x14ac:dyDescent="0.2">
      <c r="A303" s="266" t="s">
        <v>842</v>
      </c>
      <c r="B303" s="265" t="s">
        <v>841</v>
      </c>
      <c r="C303" s="264" t="s">
        <v>840</v>
      </c>
      <c r="D303" s="263" t="s">
        <v>194</v>
      </c>
      <c r="E303" s="262">
        <v>8.1959000000000004E-2</v>
      </c>
      <c r="F303" s="261" t="s">
        <v>875</v>
      </c>
      <c r="G303" s="260" t="s">
        <v>1008</v>
      </c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 t="e">
        <f>[2]Source!P53</f>
        <v>#REF!</v>
      </c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  <c r="BX303" s="23"/>
      <c r="BY303" s="23"/>
      <c r="BZ303" s="23"/>
      <c r="CA303" s="23"/>
      <c r="CB303" s="23"/>
      <c r="CC303" s="23"/>
      <c r="CD303" s="23"/>
      <c r="CE303" s="23"/>
      <c r="CF303" s="23"/>
      <c r="CG303" s="23"/>
      <c r="CH303" s="23"/>
      <c r="CI303" s="23"/>
      <c r="CJ303" s="23"/>
      <c r="CK303" s="23"/>
      <c r="CL303" s="23"/>
      <c r="CM303" s="23"/>
      <c r="CN303" s="23"/>
      <c r="CO303" s="23"/>
      <c r="CP303" s="23"/>
      <c r="CQ303" s="23"/>
      <c r="CR303" s="23"/>
      <c r="CS303" s="23"/>
      <c r="CT303" s="23"/>
      <c r="CU303" s="23"/>
      <c r="CV303" s="23"/>
      <c r="CW303" s="23"/>
      <c r="CX303" s="23"/>
      <c r="CY303" s="23"/>
      <c r="CZ303" s="23"/>
      <c r="DA303" s="23"/>
      <c r="DB303" s="23"/>
      <c r="DC303" s="23"/>
      <c r="DD303" s="23"/>
      <c r="DE303" s="23"/>
      <c r="DF303" s="23"/>
      <c r="DG303" s="23"/>
      <c r="DH303" s="23" t="e">
        <f>IF(E299&gt;0,ROUND([2]Source!P53/E299,2),0)</f>
        <v>#REF!</v>
      </c>
      <c r="DI303" s="23"/>
      <c r="DJ303" s="23"/>
      <c r="DK303" s="252" t="str">
        <f t="shared" si="0"/>
        <v>Материал</v>
      </c>
      <c r="DL303" s="23" t="e">
        <f>[2]Source!P53</f>
        <v>#REF!</v>
      </c>
      <c r="DM303" s="23"/>
      <c r="DN303" s="23"/>
      <c r="DO303" s="23"/>
      <c r="DP303" s="23"/>
      <c r="DQ303" s="23"/>
      <c r="DR303" s="23"/>
      <c r="DS303" s="23"/>
      <c r="DT303" s="23"/>
      <c r="DU303" s="23"/>
      <c r="DV303" s="23"/>
      <c r="DW303" s="23"/>
      <c r="DX303" s="23"/>
      <c r="DY303" s="23"/>
      <c r="DZ303" s="23"/>
      <c r="EA303" s="23"/>
      <c r="EB303" s="23"/>
      <c r="EC303" s="23"/>
      <c r="ED303" s="23"/>
      <c r="EE303" s="23"/>
      <c r="EF303" s="23"/>
      <c r="EG303" s="23"/>
      <c r="EH303" s="23"/>
      <c r="EI303" s="23"/>
      <c r="EJ303" s="23"/>
      <c r="EK303" s="23"/>
      <c r="EL303" s="23"/>
      <c r="EM303" s="23"/>
      <c r="EN303" s="23"/>
      <c r="EO303" s="23"/>
      <c r="EP303" s="23"/>
      <c r="EQ303" s="23"/>
      <c r="ER303" s="23"/>
      <c r="ES303" s="23"/>
      <c r="ET303" s="23"/>
      <c r="EU303" s="23"/>
      <c r="EV303" s="23"/>
      <c r="EW303" s="23"/>
      <c r="EX303" s="23"/>
      <c r="EY303" s="23"/>
      <c r="EZ303" s="23"/>
      <c r="FA303" s="23"/>
      <c r="FB303" s="23"/>
      <c r="FC303" s="23"/>
      <c r="FD303" s="23"/>
      <c r="FE303" s="23"/>
      <c r="FF303" s="23"/>
      <c r="FG303" s="23"/>
      <c r="FH303" s="23"/>
      <c r="FI303" s="23"/>
      <c r="FJ303" s="23"/>
      <c r="FK303" s="23"/>
      <c r="FL303" s="23"/>
      <c r="FM303" s="23"/>
      <c r="FN303" s="23"/>
      <c r="FO303" s="23"/>
      <c r="FP303" s="23"/>
      <c r="FQ303" s="23"/>
      <c r="FR303" s="23"/>
      <c r="FS303" s="23"/>
      <c r="FT303" s="23"/>
      <c r="FU303" s="23"/>
      <c r="FV303" s="23"/>
      <c r="FW303" s="23"/>
      <c r="FX303" s="23"/>
      <c r="FY303" s="23"/>
      <c r="FZ303" s="23"/>
      <c r="GA303" s="23"/>
      <c r="GB303" s="23"/>
      <c r="GC303" s="23"/>
      <c r="GD303" s="23"/>
      <c r="GE303" s="23"/>
      <c r="GF303" s="23"/>
      <c r="GG303" s="23"/>
      <c r="GH303" s="23"/>
      <c r="GI303" s="23"/>
      <c r="GJ303" s="23"/>
      <c r="GK303" s="23"/>
      <c r="GL303" s="23"/>
      <c r="GM303" s="23"/>
      <c r="GN303" s="23"/>
      <c r="GO303" s="23"/>
      <c r="GP303" s="23"/>
      <c r="GQ303" s="23"/>
      <c r="GR303" s="23"/>
      <c r="GS303" s="23"/>
      <c r="GT303" s="23"/>
      <c r="GU303" s="23"/>
      <c r="GV303" s="23"/>
      <c r="GW303" s="23"/>
      <c r="GX303" s="23"/>
      <c r="GY303" s="23"/>
      <c r="GZ303" s="23"/>
      <c r="HA303" s="23"/>
      <c r="HB303" s="23"/>
      <c r="HC303" s="23"/>
      <c r="HD303" s="23"/>
      <c r="HE303" s="23"/>
      <c r="HF303" s="23"/>
      <c r="HG303" s="23"/>
      <c r="HH303" s="23"/>
      <c r="HI303" s="23"/>
      <c r="HJ303" s="23"/>
      <c r="HK303" s="23"/>
      <c r="HL303" s="23"/>
      <c r="HM303" s="23"/>
      <c r="HN303" s="23"/>
      <c r="HO303" s="23"/>
      <c r="HP303" s="23"/>
      <c r="HQ303" s="23"/>
      <c r="HR303" s="23"/>
      <c r="HS303" s="23"/>
      <c r="HT303" s="23"/>
      <c r="HU303" s="23"/>
      <c r="HV303" s="23"/>
      <c r="HW303" s="23"/>
      <c r="HX303" s="23"/>
      <c r="HY303" s="23"/>
      <c r="HZ303" s="23"/>
      <c r="IA303" s="23"/>
      <c r="IB303" s="23"/>
      <c r="IC303" s="23"/>
      <c r="ID303" s="23"/>
      <c r="IE303" s="23"/>
      <c r="IF303" s="23"/>
      <c r="IG303" s="23"/>
      <c r="IH303" s="23"/>
      <c r="II303" s="23"/>
      <c r="IJ303" s="23"/>
      <c r="IK303" s="23"/>
      <c r="IL303" s="23"/>
      <c r="IM303" s="23"/>
      <c r="IN303" s="23"/>
      <c r="IO303" s="23"/>
      <c r="IP303" s="23"/>
      <c r="IQ303" s="23"/>
      <c r="IR303" s="23"/>
      <c r="IS303" s="23"/>
      <c r="IT303" s="23"/>
    </row>
    <row r="304" spans="1:254" customFormat="1" ht="12.75" x14ac:dyDescent="0.2">
      <c r="A304" s="266" t="s">
        <v>839</v>
      </c>
      <c r="B304" s="265" t="s">
        <v>438</v>
      </c>
      <c r="C304" s="264" t="s">
        <v>439</v>
      </c>
      <c r="D304" s="263" t="s">
        <v>433</v>
      </c>
      <c r="E304" s="262">
        <v>7.5762099999999997</v>
      </c>
      <c r="F304" s="261" t="s">
        <v>875</v>
      </c>
      <c r="G304" s="260" t="s">
        <v>1008</v>
      </c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 t="e">
        <f>[2]Source!P55</f>
        <v>#REF!</v>
      </c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  <c r="BX304" s="23"/>
      <c r="BY304" s="23"/>
      <c r="BZ304" s="23"/>
      <c r="CA304" s="23"/>
      <c r="CB304" s="23"/>
      <c r="CC304" s="23"/>
      <c r="CD304" s="23"/>
      <c r="CE304" s="23"/>
      <c r="CF304" s="23"/>
      <c r="CG304" s="23"/>
      <c r="CH304" s="23"/>
      <c r="CI304" s="23"/>
      <c r="CJ304" s="23"/>
      <c r="CK304" s="23"/>
      <c r="CL304" s="23"/>
      <c r="CM304" s="23"/>
      <c r="CN304" s="23"/>
      <c r="CO304" s="23"/>
      <c r="CP304" s="23"/>
      <c r="CQ304" s="23"/>
      <c r="CR304" s="23"/>
      <c r="CS304" s="23"/>
      <c r="CT304" s="23"/>
      <c r="CU304" s="23"/>
      <c r="CV304" s="23"/>
      <c r="CW304" s="23"/>
      <c r="CX304" s="23"/>
      <c r="CY304" s="23"/>
      <c r="CZ304" s="23"/>
      <c r="DA304" s="23"/>
      <c r="DB304" s="23"/>
      <c r="DC304" s="23"/>
      <c r="DD304" s="23"/>
      <c r="DE304" s="23"/>
      <c r="DF304" s="23"/>
      <c r="DG304" s="23"/>
      <c r="DH304" s="23" t="e">
        <f>IF(E299&gt;0,ROUND([2]Source!P55/E299,2),0)</f>
        <v>#REF!</v>
      </c>
      <c r="DI304" s="23"/>
      <c r="DJ304" s="23"/>
      <c r="DK304" s="252" t="str">
        <f t="shared" si="0"/>
        <v>Материал</v>
      </c>
      <c r="DL304" s="23" t="e">
        <f>[2]Source!P55</f>
        <v>#REF!</v>
      </c>
      <c r="DM304" s="23"/>
      <c r="DN304" s="23"/>
      <c r="DO304" s="23"/>
      <c r="DP304" s="23"/>
      <c r="DQ304" s="23"/>
      <c r="DR304" s="23"/>
      <c r="DS304" s="23"/>
      <c r="DT304" s="23"/>
      <c r="DU304" s="23"/>
      <c r="DV304" s="23"/>
      <c r="DW304" s="23"/>
      <c r="DX304" s="23"/>
      <c r="DY304" s="23"/>
      <c r="DZ304" s="23"/>
      <c r="EA304" s="23"/>
      <c r="EB304" s="23"/>
      <c r="EC304" s="23"/>
      <c r="ED304" s="23"/>
      <c r="EE304" s="23"/>
      <c r="EF304" s="23"/>
      <c r="EG304" s="23"/>
      <c r="EH304" s="23"/>
      <c r="EI304" s="23"/>
      <c r="EJ304" s="23"/>
      <c r="EK304" s="23"/>
      <c r="EL304" s="23"/>
      <c r="EM304" s="23"/>
      <c r="EN304" s="23"/>
      <c r="EO304" s="23"/>
      <c r="EP304" s="23"/>
      <c r="EQ304" s="23"/>
      <c r="ER304" s="23"/>
      <c r="ES304" s="23"/>
      <c r="ET304" s="23"/>
      <c r="EU304" s="23"/>
      <c r="EV304" s="23"/>
      <c r="EW304" s="23"/>
      <c r="EX304" s="23"/>
      <c r="EY304" s="23"/>
      <c r="EZ304" s="23"/>
      <c r="FA304" s="23"/>
      <c r="FB304" s="23"/>
      <c r="FC304" s="23"/>
      <c r="FD304" s="23"/>
      <c r="FE304" s="23"/>
      <c r="FF304" s="23"/>
      <c r="FG304" s="23"/>
      <c r="FH304" s="23"/>
      <c r="FI304" s="23"/>
      <c r="FJ304" s="23"/>
      <c r="FK304" s="23"/>
      <c r="FL304" s="23"/>
      <c r="FM304" s="23"/>
      <c r="FN304" s="23"/>
      <c r="FO304" s="23"/>
      <c r="FP304" s="23"/>
      <c r="FQ304" s="23"/>
      <c r="FR304" s="23"/>
      <c r="FS304" s="23"/>
      <c r="FT304" s="23"/>
      <c r="FU304" s="23"/>
      <c r="FV304" s="23"/>
      <c r="FW304" s="23"/>
      <c r="FX304" s="23"/>
      <c r="FY304" s="23"/>
      <c r="FZ304" s="23"/>
      <c r="GA304" s="23"/>
      <c r="GB304" s="23"/>
      <c r="GC304" s="23"/>
      <c r="GD304" s="23"/>
      <c r="GE304" s="23"/>
      <c r="GF304" s="23"/>
      <c r="GG304" s="23"/>
      <c r="GH304" s="23"/>
      <c r="GI304" s="23"/>
      <c r="GJ304" s="23"/>
      <c r="GK304" s="23"/>
      <c r="GL304" s="23"/>
      <c r="GM304" s="23"/>
      <c r="GN304" s="23"/>
      <c r="GO304" s="23"/>
      <c r="GP304" s="23"/>
      <c r="GQ304" s="23"/>
      <c r="GR304" s="23"/>
      <c r="GS304" s="23"/>
      <c r="GT304" s="23"/>
      <c r="GU304" s="23"/>
      <c r="GV304" s="23"/>
      <c r="GW304" s="23"/>
      <c r="GX304" s="23"/>
      <c r="GY304" s="23"/>
      <c r="GZ304" s="23"/>
      <c r="HA304" s="23"/>
      <c r="HB304" s="23"/>
      <c r="HC304" s="23"/>
      <c r="HD304" s="23"/>
      <c r="HE304" s="23"/>
      <c r="HF304" s="23"/>
      <c r="HG304" s="23"/>
      <c r="HH304" s="23"/>
      <c r="HI304" s="23"/>
      <c r="HJ304" s="23"/>
      <c r="HK304" s="23"/>
      <c r="HL304" s="23"/>
      <c r="HM304" s="23"/>
      <c r="HN304" s="23"/>
      <c r="HO304" s="23"/>
      <c r="HP304" s="23"/>
      <c r="HQ304" s="23"/>
      <c r="HR304" s="23"/>
      <c r="HS304" s="23"/>
      <c r="HT304" s="23"/>
      <c r="HU304" s="23"/>
      <c r="HV304" s="23"/>
      <c r="HW304" s="23"/>
      <c r="HX304" s="23"/>
      <c r="HY304" s="23"/>
      <c r="HZ304" s="23"/>
      <c r="IA304" s="23"/>
      <c r="IB304" s="23"/>
      <c r="IC304" s="23"/>
      <c r="ID304" s="23"/>
      <c r="IE304" s="23"/>
      <c r="IF304" s="23"/>
      <c r="IG304" s="23"/>
      <c r="IH304" s="23"/>
      <c r="II304" s="23"/>
      <c r="IJ304" s="23"/>
      <c r="IK304" s="23"/>
      <c r="IL304" s="23"/>
      <c r="IM304" s="23"/>
      <c r="IN304" s="23"/>
      <c r="IO304" s="23"/>
      <c r="IP304" s="23"/>
      <c r="IQ304" s="23"/>
      <c r="IR304" s="23"/>
      <c r="IS304" s="23"/>
      <c r="IT304" s="23"/>
    </row>
    <row r="305" spans="1:254" customFormat="1" ht="24" x14ac:dyDescent="0.2">
      <c r="A305" s="266" t="s">
        <v>838</v>
      </c>
      <c r="B305" s="265" t="s">
        <v>837</v>
      </c>
      <c r="C305" s="264" t="s">
        <v>836</v>
      </c>
      <c r="D305" s="263" t="s">
        <v>194</v>
      </c>
      <c r="E305" s="262">
        <v>20.389800000000001</v>
      </c>
      <c r="F305" s="261" t="s">
        <v>875</v>
      </c>
      <c r="G305" s="260" t="s">
        <v>1008</v>
      </c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 t="e">
        <f>[2]Source!P57</f>
        <v>#REF!</v>
      </c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  <c r="BX305" s="23"/>
      <c r="BY305" s="23"/>
      <c r="BZ305" s="23"/>
      <c r="CA305" s="23"/>
      <c r="CB305" s="23"/>
      <c r="CC305" s="23"/>
      <c r="CD305" s="23"/>
      <c r="CE305" s="23"/>
      <c r="CF305" s="23"/>
      <c r="CG305" s="23"/>
      <c r="CH305" s="23"/>
      <c r="CI305" s="23"/>
      <c r="CJ305" s="23"/>
      <c r="CK305" s="23"/>
      <c r="CL305" s="23"/>
      <c r="CM305" s="23"/>
      <c r="CN305" s="23"/>
      <c r="CO305" s="23"/>
      <c r="CP305" s="23"/>
      <c r="CQ305" s="23"/>
      <c r="CR305" s="23"/>
      <c r="CS305" s="23"/>
      <c r="CT305" s="23"/>
      <c r="CU305" s="23"/>
      <c r="CV305" s="23"/>
      <c r="CW305" s="23"/>
      <c r="CX305" s="23"/>
      <c r="CY305" s="23"/>
      <c r="CZ305" s="23"/>
      <c r="DA305" s="23"/>
      <c r="DB305" s="23"/>
      <c r="DC305" s="23"/>
      <c r="DD305" s="23"/>
      <c r="DE305" s="23"/>
      <c r="DF305" s="23"/>
      <c r="DG305" s="23"/>
      <c r="DH305" s="23" t="e">
        <f>IF(E299&gt;0,ROUND([2]Source!P57/E299,2),0)</f>
        <v>#REF!</v>
      </c>
      <c r="DI305" s="23"/>
      <c r="DJ305" s="23"/>
      <c r="DK305" s="252" t="str">
        <f t="shared" si="0"/>
        <v>Материал</v>
      </c>
      <c r="DL305" s="23" t="e">
        <f>[2]Source!P57</f>
        <v>#REF!</v>
      </c>
      <c r="DM305" s="23"/>
      <c r="DN305" s="23"/>
      <c r="DO305" s="23"/>
      <c r="DP305" s="23"/>
      <c r="DQ305" s="23"/>
      <c r="DR305" s="23"/>
      <c r="DS305" s="23"/>
      <c r="DT305" s="23"/>
      <c r="DU305" s="23"/>
      <c r="DV305" s="23"/>
      <c r="DW305" s="23"/>
      <c r="DX305" s="23"/>
      <c r="DY305" s="23"/>
      <c r="DZ305" s="23"/>
      <c r="EA305" s="23"/>
      <c r="EB305" s="23"/>
      <c r="EC305" s="23"/>
      <c r="ED305" s="23"/>
      <c r="EE305" s="23"/>
      <c r="EF305" s="23"/>
      <c r="EG305" s="23"/>
      <c r="EH305" s="23"/>
      <c r="EI305" s="23"/>
      <c r="EJ305" s="23"/>
      <c r="EK305" s="23"/>
      <c r="EL305" s="23"/>
      <c r="EM305" s="23"/>
      <c r="EN305" s="23"/>
      <c r="EO305" s="23"/>
      <c r="EP305" s="23"/>
      <c r="EQ305" s="23"/>
      <c r="ER305" s="23"/>
      <c r="ES305" s="23"/>
      <c r="ET305" s="23"/>
      <c r="EU305" s="23"/>
      <c r="EV305" s="23"/>
      <c r="EW305" s="23"/>
      <c r="EX305" s="23"/>
      <c r="EY305" s="23"/>
      <c r="EZ305" s="23"/>
      <c r="FA305" s="23"/>
      <c r="FB305" s="23"/>
      <c r="FC305" s="23"/>
      <c r="FD305" s="23"/>
      <c r="FE305" s="23"/>
      <c r="FF305" s="23"/>
      <c r="FG305" s="23"/>
      <c r="FH305" s="23"/>
      <c r="FI305" s="23"/>
      <c r="FJ305" s="23"/>
      <c r="FK305" s="23"/>
      <c r="FL305" s="23"/>
      <c r="FM305" s="23"/>
      <c r="FN305" s="23"/>
      <c r="FO305" s="23"/>
      <c r="FP305" s="23"/>
      <c r="FQ305" s="23"/>
      <c r="FR305" s="23"/>
      <c r="FS305" s="23"/>
      <c r="FT305" s="23"/>
      <c r="FU305" s="23"/>
      <c r="FV305" s="23"/>
      <c r="FW305" s="23"/>
      <c r="FX305" s="23"/>
      <c r="FY305" s="23"/>
      <c r="FZ305" s="23"/>
      <c r="GA305" s="23"/>
      <c r="GB305" s="23"/>
      <c r="GC305" s="23"/>
      <c r="GD305" s="23"/>
      <c r="GE305" s="23"/>
      <c r="GF305" s="23"/>
      <c r="GG305" s="23"/>
      <c r="GH305" s="23"/>
      <c r="GI305" s="23"/>
      <c r="GJ305" s="23"/>
      <c r="GK305" s="23"/>
      <c r="GL305" s="23"/>
      <c r="GM305" s="23"/>
      <c r="GN305" s="23"/>
      <c r="GO305" s="23"/>
      <c r="GP305" s="23"/>
      <c r="GQ305" s="23"/>
      <c r="GR305" s="23"/>
      <c r="GS305" s="23"/>
      <c r="GT305" s="23"/>
      <c r="GU305" s="23"/>
      <c r="GV305" s="23"/>
      <c r="GW305" s="23"/>
      <c r="GX305" s="23"/>
      <c r="GY305" s="23"/>
      <c r="GZ305" s="23"/>
      <c r="HA305" s="23"/>
      <c r="HB305" s="23"/>
      <c r="HC305" s="23"/>
      <c r="HD305" s="23"/>
      <c r="HE305" s="23"/>
      <c r="HF305" s="23"/>
      <c r="HG305" s="23"/>
      <c r="HH305" s="23"/>
      <c r="HI305" s="23"/>
      <c r="HJ305" s="23"/>
      <c r="HK305" s="23"/>
      <c r="HL305" s="23"/>
      <c r="HM305" s="23"/>
      <c r="HN305" s="23"/>
      <c r="HO305" s="23"/>
      <c r="HP305" s="23"/>
      <c r="HQ305" s="23"/>
      <c r="HR305" s="23"/>
      <c r="HS305" s="23"/>
      <c r="HT305" s="23"/>
      <c r="HU305" s="23"/>
      <c r="HV305" s="23"/>
      <c r="HW305" s="23"/>
      <c r="HX305" s="23"/>
      <c r="HY305" s="23"/>
      <c r="HZ305" s="23"/>
      <c r="IA305" s="23"/>
      <c r="IB305" s="23"/>
      <c r="IC305" s="23"/>
      <c r="ID305" s="23"/>
      <c r="IE305" s="23"/>
      <c r="IF305" s="23"/>
      <c r="IG305" s="23"/>
      <c r="IH305" s="23"/>
      <c r="II305" s="23"/>
      <c r="IJ305" s="23"/>
      <c r="IK305" s="23"/>
      <c r="IL305" s="23"/>
      <c r="IM305" s="23"/>
      <c r="IN305" s="23"/>
      <c r="IO305" s="23"/>
      <c r="IP305" s="23"/>
      <c r="IQ305" s="23"/>
      <c r="IR305" s="23"/>
      <c r="IS305" s="23"/>
      <c r="IT305" s="23"/>
    </row>
    <row r="306" spans="1:254" customFormat="1" ht="12.75" x14ac:dyDescent="0.2">
      <c r="A306" s="266" t="s">
        <v>835</v>
      </c>
      <c r="B306" s="265" t="s">
        <v>834</v>
      </c>
      <c r="C306" s="264" t="s">
        <v>833</v>
      </c>
      <c r="D306" s="263" t="s">
        <v>436</v>
      </c>
      <c r="E306" s="262">
        <v>4.398E-3</v>
      </c>
      <c r="F306" s="261" t="s">
        <v>875</v>
      </c>
      <c r="G306" s="260" t="s">
        <v>1008</v>
      </c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 t="e">
        <f>[2]Source!P59</f>
        <v>#REF!</v>
      </c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  <c r="BX306" s="23"/>
      <c r="BY306" s="23"/>
      <c r="BZ306" s="23"/>
      <c r="CA306" s="23"/>
      <c r="CB306" s="23"/>
      <c r="CC306" s="23"/>
      <c r="CD306" s="23"/>
      <c r="CE306" s="23"/>
      <c r="CF306" s="23"/>
      <c r="CG306" s="23"/>
      <c r="CH306" s="23"/>
      <c r="CI306" s="23"/>
      <c r="CJ306" s="23"/>
      <c r="CK306" s="23"/>
      <c r="CL306" s="23"/>
      <c r="CM306" s="23"/>
      <c r="CN306" s="23"/>
      <c r="CO306" s="23"/>
      <c r="CP306" s="23"/>
      <c r="CQ306" s="23"/>
      <c r="CR306" s="23"/>
      <c r="CS306" s="23"/>
      <c r="CT306" s="23"/>
      <c r="CU306" s="23"/>
      <c r="CV306" s="23"/>
      <c r="CW306" s="23"/>
      <c r="CX306" s="23"/>
      <c r="CY306" s="23"/>
      <c r="CZ306" s="23"/>
      <c r="DA306" s="23"/>
      <c r="DB306" s="23"/>
      <c r="DC306" s="23"/>
      <c r="DD306" s="23"/>
      <c r="DE306" s="23"/>
      <c r="DF306" s="23"/>
      <c r="DG306" s="23"/>
      <c r="DH306" s="23" t="e">
        <f>IF(E299&gt;0,ROUND([2]Source!P59/E299,2),0)</f>
        <v>#REF!</v>
      </c>
      <c r="DI306" s="23"/>
      <c r="DJ306" s="23"/>
      <c r="DK306" s="252" t="str">
        <f t="shared" si="0"/>
        <v>Материал</v>
      </c>
      <c r="DL306" s="23" t="e">
        <f>[2]Source!P59</f>
        <v>#REF!</v>
      </c>
      <c r="DM306" s="23"/>
      <c r="DN306" s="23"/>
      <c r="DO306" s="23"/>
      <c r="DP306" s="23"/>
      <c r="DQ306" s="23"/>
      <c r="DR306" s="23"/>
      <c r="DS306" s="23"/>
      <c r="DT306" s="23"/>
      <c r="DU306" s="23"/>
      <c r="DV306" s="23"/>
      <c r="DW306" s="23"/>
      <c r="DX306" s="23"/>
      <c r="DY306" s="23"/>
      <c r="DZ306" s="23"/>
      <c r="EA306" s="23"/>
      <c r="EB306" s="23"/>
      <c r="EC306" s="23"/>
      <c r="ED306" s="23"/>
      <c r="EE306" s="23"/>
      <c r="EF306" s="23"/>
      <c r="EG306" s="23"/>
      <c r="EH306" s="23"/>
      <c r="EI306" s="23"/>
      <c r="EJ306" s="23"/>
      <c r="EK306" s="23"/>
      <c r="EL306" s="23"/>
      <c r="EM306" s="23"/>
      <c r="EN306" s="23"/>
      <c r="EO306" s="23"/>
      <c r="EP306" s="23"/>
      <c r="EQ306" s="23"/>
      <c r="ER306" s="23"/>
      <c r="ES306" s="23"/>
      <c r="ET306" s="23"/>
      <c r="EU306" s="23"/>
      <c r="EV306" s="23"/>
      <c r="EW306" s="23"/>
      <c r="EX306" s="23"/>
      <c r="EY306" s="23"/>
      <c r="EZ306" s="23"/>
      <c r="FA306" s="23"/>
      <c r="FB306" s="23"/>
      <c r="FC306" s="23"/>
      <c r="FD306" s="23"/>
      <c r="FE306" s="23"/>
      <c r="FF306" s="23"/>
      <c r="FG306" s="23"/>
      <c r="FH306" s="23"/>
      <c r="FI306" s="23"/>
      <c r="FJ306" s="23"/>
      <c r="FK306" s="23"/>
      <c r="FL306" s="23"/>
      <c r="FM306" s="23"/>
      <c r="FN306" s="23"/>
      <c r="FO306" s="23"/>
      <c r="FP306" s="23"/>
      <c r="FQ306" s="23"/>
      <c r="FR306" s="23"/>
      <c r="FS306" s="23"/>
      <c r="FT306" s="23"/>
      <c r="FU306" s="23"/>
      <c r="FV306" s="23"/>
      <c r="FW306" s="23"/>
      <c r="FX306" s="23"/>
      <c r="FY306" s="23"/>
      <c r="FZ306" s="23"/>
      <c r="GA306" s="23"/>
      <c r="GB306" s="23"/>
      <c r="GC306" s="23"/>
      <c r="GD306" s="23"/>
      <c r="GE306" s="23"/>
      <c r="GF306" s="23"/>
      <c r="GG306" s="23"/>
      <c r="GH306" s="23"/>
      <c r="GI306" s="23"/>
      <c r="GJ306" s="23"/>
      <c r="GK306" s="23"/>
      <c r="GL306" s="23"/>
      <c r="GM306" s="23"/>
      <c r="GN306" s="23"/>
      <c r="GO306" s="23"/>
      <c r="GP306" s="23"/>
      <c r="GQ306" s="23"/>
      <c r="GR306" s="23"/>
      <c r="GS306" s="23"/>
      <c r="GT306" s="23"/>
      <c r="GU306" s="23"/>
      <c r="GV306" s="23"/>
      <c r="GW306" s="23"/>
      <c r="GX306" s="23"/>
      <c r="GY306" s="23"/>
      <c r="GZ306" s="23"/>
      <c r="HA306" s="23"/>
      <c r="HB306" s="23"/>
      <c r="HC306" s="23"/>
      <c r="HD306" s="23"/>
      <c r="HE306" s="23"/>
      <c r="HF306" s="23"/>
      <c r="HG306" s="23"/>
      <c r="HH306" s="23"/>
      <c r="HI306" s="23"/>
      <c r="HJ306" s="23"/>
      <c r="HK306" s="23"/>
      <c r="HL306" s="23"/>
      <c r="HM306" s="23"/>
      <c r="HN306" s="23"/>
      <c r="HO306" s="23"/>
      <c r="HP306" s="23"/>
      <c r="HQ306" s="23"/>
      <c r="HR306" s="23"/>
      <c r="HS306" s="23"/>
      <c r="HT306" s="23"/>
      <c r="HU306" s="23"/>
      <c r="HV306" s="23"/>
      <c r="HW306" s="23"/>
      <c r="HX306" s="23"/>
      <c r="HY306" s="23"/>
      <c r="HZ306" s="23"/>
      <c r="IA306" s="23"/>
      <c r="IB306" s="23"/>
      <c r="IC306" s="23"/>
      <c r="ID306" s="23"/>
      <c r="IE306" s="23"/>
      <c r="IF306" s="23"/>
      <c r="IG306" s="23"/>
      <c r="IH306" s="23"/>
      <c r="II306" s="23"/>
      <c r="IJ306" s="23"/>
      <c r="IK306" s="23"/>
      <c r="IL306" s="23"/>
      <c r="IM306" s="23"/>
      <c r="IN306" s="23"/>
      <c r="IO306" s="23"/>
      <c r="IP306" s="23"/>
      <c r="IQ306" s="23"/>
      <c r="IR306" s="23"/>
      <c r="IS306" s="23"/>
      <c r="IT306" s="23"/>
    </row>
    <row r="307" spans="1:254" customFormat="1" ht="12.75" x14ac:dyDescent="0.2">
      <c r="A307" s="259" t="s">
        <v>832</v>
      </c>
      <c r="B307" s="258" t="s">
        <v>434</v>
      </c>
      <c r="C307" s="257" t="s">
        <v>435</v>
      </c>
      <c r="D307" s="256" t="s">
        <v>194</v>
      </c>
      <c r="E307" s="255">
        <v>6.2769000000000005E-2</v>
      </c>
      <c r="F307" s="254" t="s">
        <v>875</v>
      </c>
      <c r="G307" s="253" t="s">
        <v>1008</v>
      </c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 t="e">
        <f>[2]Source!P61</f>
        <v>#REF!</v>
      </c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  <c r="BX307" s="23"/>
      <c r="BY307" s="23"/>
      <c r="BZ307" s="23"/>
      <c r="CA307" s="23"/>
      <c r="CB307" s="23"/>
      <c r="CC307" s="23"/>
      <c r="CD307" s="23"/>
      <c r="CE307" s="23"/>
      <c r="CF307" s="23"/>
      <c r="CG307" s="23"/>
      <c r="CH307" s="23"/>
      <c r="CI307" s="23"/>
      <c r="CJ307" s="23"/>
      <c r="CK307" s="23"/>
      <c r="CL307" s="23"/>
      <c r="CM307" s="23"/>
      <c r="CN307" s="23"/>
      <c r="CO307" s="23"/>
      <c r="CP307" s="23"/>
      <c r="CQ307" s="23"/>
      <c r="CR307" s="23"/>
      <c r="CS307" s="23"/>
      <c r="CT307" s="23"/>
      <c r="CU307" s="23"/>
      <c r="CV307" s="23"/>
      <c r="CW307" s="23"/>
      <c r="CX307" s="23"/>
      <c r="CY307" s="23"/>
      <c r="CZ307" s="23"/>
      <c r="DA307" s="23"/>
      <c r="DB307" s="23"/>
      <c r="DC307" s="23"/>
      <c r="DD307" s="23"/>
      <c r="DE307" s="23"/>
      <c r="DF307" s="23"/>
      <c r="DG307" s="23"/>
      <c r="DH307" s="23" t="e">
        <f>IF(E299&gt;0,ROUND([2]Source!P61/E299,2),0)</f>
        <v>#REF!</v>
      </c>
      <c r="DI307" s="23"/>
      <c r="DJ307" s="23"/>
      <c r="DK307" s="252" t="str">
        <f t="shared" si="0"/>
        <v>Материал</v>
      </c>
      <c r="DL307" s="23" t="e">
        <f>[2]Source!P61</f>
        <v>#REF!</v>
      </c>
      <c r="DM307" s="23"/>
      <c r="DN307" s="23"/>
      <c r="DO307" s="23"/>
      <c r="DP307" s="23"/>
      <c r="DQ307" s="23"/>
      <c r="DR307" s="23"/>
      <c r="DS307" s="23"/>
      <c r="DT307" s="23"/>
      <c r="DU307" s="23"/>
      <c r="DV307" s="23"/>
      <c r="DW307" s="23"/>
      <c r="DX307" s="23"/>
      <c r="DY307" s="23"/>
      <c r="DZ307" s="23"/>
      <c r="EA307" s="23"/>
      <c r="EB307" s="23"/>
      <c r="EC307" s="23"/>
      <c r="ED307" s="23"/>
      <c r="EE307" s="23"/>
      <c r="EF307" s="23"/>
      <c r="EG307" s="23"/>
      <c r="EH307" s="23"/>
      <c r="EI307" s="23"/>
      <c r="EJ307" s="23"/>
      <c r="EK307" s="23"/>
      <c r="EL307" s="23"/>
      <c r="EM307" s="23"/>
      <c r="EN307" s="23"/>
      <c r="EO307" s="23"/>
      <c r="EP307" s="23"/>
      <c r="EQ307" s="23"/>
      <c r="ER307" s="23"/>
      <c r="ES307" s="23"/>
      <c r="ET307" s="23"/>
      <c r="EU307" s="23"/>
      <c r="EV307" s="23"/>
      <c r="EW307" s="23"/>
      <c r="EX307" s="23"/>
      <c r="EY307" s="23"/>
      <c r="EZ307" s="23"/>
      <c r="FA307" s="23"/>
      <c r="FB307" s="23"/>
      <c r="FC307" s="23"/>
      <c r="FD307" s="23"/>
      <c r="FE307" s="23"/>
      <c r="FF307" s="23"/>
      <c r="FG307" s="23"/>
      <c r="FH307" s="23"/>
      <c r="FI307" s="23"/>
      <c r="FJ307" s="23"/>
      <c r="FK307" s="23"/>
      <c r="FL307" s="23"/>
      <c r="FM307" s="23"/>
      <c r="FN307" s="23"/>
      <c r="FO307" s="23"/>
      <c r="FP307" s="23"/>
      <c r="FQ307" s="23"/>
      <c r="FR307" s="23"/>
      <c r="FS307" s="23"/>
      <c r="FT307" s="23"/>
      <c r="FU307" s="23"/>
      <c r="FV307" s="23"/>
      <c r="FW307" s="23"/>
      <c r="FX307" s="23"/>
      <c r="FY307" s="23"/>
      <c r="FZ307" s="23"/>
      <c r="GA307" s="23"/>
      <c r="GB307" s="23"/>
      <c r="GC307" s="23"/>
      <c r="GD307" s="23"/>
      <c r="GE307" s="23"/>
      <c r="GF307" s="23"/>
      <c r="GG307" s="23"/>
      <c r="GH307" s="23"/>
      <c r="GI307" s="23"/>
      <c r="GJ307" s="23"/>
      <c r="GK307" s="23"/>
      <c r="GL307" s="23"/>
      <c r="GM307" s="23"/>
      <c r="GN307" s="23"/>
      <c r="GO307" s="23"/>
      <c r="GP307" s="23"/>
      <c r="GQ307" s="23"/>
      <c r="GR307" s="23"/>
      <c r="GS307" s="23"/>
      <c r="GT307" s="23"/>
      <c r="GU307" s="23"/>
      <c r="GV307" s="23"/>
      <c r="GW307" s="23"/>
      <c r="GX307" s="23"/>
      <c r="GY307" s="23"/>
      <c r="GZ307" s="23"/>
      <c r="HA307" s="23"/>
      <c r="HB307" s="23"/>
      <c r="HC307" s="23"/>
      <c r="HD307" s="23"/>
      <c r="HE307" s="23"/>
      <c r="HF307" s="23"/>
      <c r="HG307" s="23"/>
      <c r="HH307" s="23"/>
      <c r="HI307" s="23"/>
      <c r="HJ307" s="23"/>
      <c r="HK307" s="23"/>
      <c r="HL307" s="23"/>
      <c r="HM307" s="23"/>
      <c r="HN307" s="23"/>
      <c r="HO307" s="23"/>
      <c r="HP307" s="23"/>
      <c r="HQ307" s="23"/>
      <c r="HR307" s="23"/>
      <c r="HS307" s="23"/>
      <c r="HT307" s="23"/>
      <c r="HU307" s="23"/>
      <c r="HV307" s="23"/>
      <c r="HW307" s="23"/>
      <c r="HX307" s="23"/>
      <c r="HY307" s="23"/>
      <c r="HZ307" s="23"/>
      <c r="IA307" s="23"/>
      <c r="IB307" s="23"/>
      <c r="IC307" s="23"/>
      <c r="ID307" s="23"/>
      <c r="IE307" s="23"/>
      <c r="IF307" s="23"/>
      <c r="IG307" s="23"/>
      <c r="IH307" s="23"/>
      <c r="II307" s="23"/>
      <c r="IJ307" s="23"/>
      <c r="IK307" s="23"/>
      <c r="IL307" s="23"/>
      <c r="IM307" s="23"/>
      <c r="IN307" s="23"/>
      <c r="IO307" s="23"/>
      <c r="IP307" s="23"/>
      <c r="IQ307" s="23"/>
      <c r="IR307" s="23"/>
      <c r="IS307" s="23"/>
      <c r="IT307" s="23"/>
    </row>
    <row r="308" spans="1:254" customFormat="1" ht="22.5" x14ac:dyDescent="0.2">
      <c r="A308" s="101">
        <v>7</v>
      </c>
      <c r="B308" s="109" t="s">
        <v>831</v>
      </c>
      <c r="C308" s="102" t="s">
        <v>830</v>
      </c>
      <c r="D308" s="103" t="s">
        <v>829</v>
      </c>
      <c r="E308" s="104">
        <v>3.4</v>
      </c>
      <c r="F308" s="243"/>
      <c r="G308" s="108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  <c r="BX308" s="23"/>
      <c r="BY308" s="23"/>
      <c r="BZ308" s="23"/>
      <c r="CA308" s="23"/>
      <c r="CB308" s="23"/>
      <c r="CC308" s="23"/>
      <c r="CD308" s="23"/>
      <c r="CE308" s="23"/>
      <c r="CF308" s="23"/>
      <c r="CG308" s="23"/>
      <c r="CH308" s="23"/>
      <c r="CI308" s="23"/>
      <c r="CJ308" s="23"/>
      <c r="CK308" s="23"/>
      <c r="CL308" s="23"/>
      <c r="CM308" s="23"/>
      <c r="CN308" s="23"/>
      <c r="CO308" s="23"/>
      <c r="CP308" s="23"/>
      <c r="CQ308" s="23"/>
      <c r="CR308" s="23"/>
      <c r="CS308" s="23"/>
      <c r="CT308" s="23"/>
      <c r="CU308" s="23"/>
      <c r="CV308" s="23"/>
      <c r="CW308" s="23"/>
      <c r="CX308" s="23"/>
      <c r="CY308" s="23"/>
      <c r="CZ308" s="23"/>
      <c r="DA308" s="23"/>
      <c r="DB308" s="23"/>
      <c r="DC308" s="23"/>
      <c r="DD308" s="23"/>
      <c r="DE308" s="23"/>
      <c r="DF308" s="23"/>
      <c r="DG308" s="23"/>
      <c r="DH308" s="23"/>
      <c r="DI308" s="23"/>
      <c r="DJ308" s="23"/>
      <c r="DK308" s="23"/>
      <c r="DL308" s="23"/>
      <c r="DM308" s="23"/>
      <c r="DN308" s="23"/>
      <c r="DO308" s="23"/>
      <c r="DP308" s="23"/>
      <c r="DQ308" s="23"/>
      <c r="DR308" s="23"/>
      <c r="DS308" s="23"/>
      <c r="DT308" s="23"/>
      <c r="DU308" s="23"/>
      <c r="DV308" s="23"/>
      <c r="DW308" s="23"/>
      <c r="DX308" s="23"/>
      <c r="DY308" s="23"/>
      <c r="DZ308" s="23"/>
      <c r="EA308" s="23"/>
      <c r="EB308" s="23"/>
      <c r="EC308" s="23"/>
      <c r="ED308" s="23"/>
      <c r="EE308" s="23"/>
      <c r="EF308" s="23"/>
      <c r="EG308" s="23"/>
      <c r="EH308" s="23"/>
      <c r="EI308" s="23"/>
      <c r="EJ308" s="23"/>
      <c r="EK308" s="23"/>
      <c r="EL308" s="23"/>
      <c r="EM308" s="23"/>
      <c r="EN308" s="23"/>
      <c r="EO308" s="23"/>
      <c r="EP308" s="23"/>
      <c r="EQ308" s="23"/>
      <c r="ER308" s="23"/>
      <c r="ES308" s="23"/>
      <c r="ET308" s="23"/>
      <c r="EU308" s="23"/>
      <c r="EV308" s="23"/>
      <c r="EW308" s="23"/>
      <c r="EX308" s="23"/>
      <c r="EY308" s="23"/>
      <c r="EZ308" s="23"/>
      <c r="FA308" s="23"/>
      <c r="FB308" s="23"/>
      <c r="FC308" s="23"/>
      <c r="FD308" s="23"/>
      <c r="FE308" s="23"/>
      <c r="FF308" s="23"/>
      <c r="FG308" s="23"/>
      <c r="FH308" s="23"/>
      <c r="FI308" s="23"/>
      <c r="FJ308" s="23"/>
      <c r="FK308" s="23"/>
      <c r="FL308" s="23"/>
      <c r="FM308" s="23"/>
      <c r="FN308" s="23"/>
      <c r="FO308" s="23"/>
      <c r="FP308" s="23"/>
      <c r="FQ308" s="23"/>
      <c r="FR308" s="23"/>
      <c r="FS308" s="23"/>
      <c r="FT308" s="23"/>
      <c r="FU308" s="23"/>
      <c r="FV308" s="23"/>
      <c r="FW308" s="23"/>
      <c r="FX308" s="23"/>
      <c r="FY308" s="23"/>
      <c r="FZ308" s="23"/>
      <c r="GA308" s="23"/>
      <c r="GB308" s="23"/>
      <c r="GC308" s="23"/>
      <c r="GD308" s="23"/>
      <c r="GE308" s="23"/>
      <c r="GF308" s="23"/>
      <c r="GG308" s="23"/>
      <c r="GH308" s="23"/>
      <c r="GI308" s="23"/>
      <c r="GJ308" s="23"/>
      <c r="GK308" s="23"/>
      <c r="GL308" s="23"/>
      <c r="GM308" s="23"/>
      <c r="GN308" s="23"/>
      <c r="GO308" s="23"/>
      <c r="GP308" s="23"/>
      <c r="GQ308" s="23"/>
      <c r="GR308" s="23"/>
      <c r="GS308" s="23"/>
      <c r="GT308" s="23"/>
      <c r="GU308" s="23"/>
      <c r="GV308" s="23"/>
      <c r="GW308" s="23"/>
      <c r="GX308" s="23"/>
      <c r="GY308" s="23"/>
      <c r="GZ308" s="23"/>
      <c r="HA308" s="23"/>
      <c r="HB308" s="23"/>
      <c r="HC308" s="23"/>
      <c r="HD308" s="23"/>
      <c r="HE308" s="23"/>
      <c r="HF308" s="23"/>
      <c r="HG308" s="23"/>
      <c r="HH308" s="23"/>
      <c r="HI308" s="23"/>
      <c r="HJ308" s="23"/>
      <c r="HK308" s="23"/>
      <c r="HL308" s="23"/>
      <c r="HM308" s="23"/>
      <c r="HN308" s="23"/>
      <c r="HO308" s="23"/>
      <c r="HP308" s="23"/>
      <c r="HQ308" s="23"/>
      <c r="HR308" s="23"/>
      <c r="HS308" s="23"/>
      <c r="HT308" s="23"/>
      <c r="HU308" s="23"/>
      <c r="HV308" s="23"/>
      <c r="HW308" s="23"/>
      <c r="HX308" s="23"/>
      <c r="HY308" s="23"/>
      <c r="HZ308" s="23"/>
      <c r="IA308" s="23"/>
      <c r="IB308" s="23"/>
      <c r="IC308" s="23"/>
      <c r="ID308" s="23"/>
      <c r="IE308" s="23"/>
      <c r="IF308" s="23"/>
      <c r="IG308" s="23"/>
      <c r="IH308" s="23"/>
      <c r="II308" s="23"/>
      <c r="IJ308" s="23"/>
      <c r="IK308" s="23"/>
      <c r="IL308" s="23"/>
      <c r="IM308" s="23"/>
      <c r="IN308" s="23"/>
      <c r="IO308" s="23"/>
      <c r="IP308" s="23"/>
      <c r="IQ308" s="23"/>
      <c r="IR308" s="23"/>
      <c r="IS308" s="23"/>
      <c r="IT308" s="23"/>
    </row>
    <row r="309" spans="1:254" customFormat="1" ht="24" x14ac:dyDescent="0.2">
      <c r="A309" s="266" t="s">
        <v>828</v>
      </c>
      <c r="B309" s="265" t="s">
        <v>542</v>
      </c>
      <c r="C309" s="264" t="s">
        <v>827</v>
      </c>
      <c r="D309" s="263" t="s">
        <v>490</v>
      </c>
      <c r="E309" s="262">
        <v>340</v>
      </c>
      <c r="F309" s="261" t="s">
        <v>875</v>
      </c>
      <c r="G309" s="260" t="s">
        <v>1008</v>
      </c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 t="e">
        <f>[2]Source!P65</f>
        <v>#REF!</v>
      </c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  <c r="BX309" s="23"/>
      <c r="BY309" s="23"/>
      <c r="BZ309" s="23"/>
      <c r="CA309" s="23"/>
      <c r="CB309" s="23"/>
      <c r="CC309" s="23"/>
      <c r="CD309" s="23"/>
      <c r="CE309" s="23"/>
      <c r="CF309" s="23"/>
      <c r="CG309" s="23"/>
      <c r="CH309" s="23"/>
      <c r="CI309" s="23"/>
      <c r="CJ309" s="23"/>
      <c r="CK309" s="23"/>
      <c r="CL309" s="23"/>
      <c r="CM309" s="23"/>
      <c r="CN309" s="23"/>
      <c r="CO309" s="23"/>
      <c r="CP309" s="23"/>
      <c r="CQ309" s="23"/>
      <c r="CR309" s="23"/>
      <c r="CS309" s="23"/>
      <c r="CT309" s="23"/>
      <c r="CU309" s="23"/>
      <c r="CV309" s="23"/>
      <c r="CW309" s="23"/>
      <c r="CX309" s="23"/>
      <c r="CY309" s="23"/>
      <c r="CZ309" s="23"/>
      <c r="DA309" s="23"/>
      <c r="DB309" s="23"/>
      <c r="DC309" s="23"/>
      <c r="DD309" s="23"/>
      <c r="DE309" s="23"/>
      <c r="DF309" s="23"/>
      <c r="DG309" s="23"/>
      <c r="DH309" s="23" t="e">
        <f>IF(E308&gt;0,ROUND([2]Source!P65/E308,2),0)</f>
        <v>#REF!</v>
      </c>
      <c r="DI309" s="23"/>
      <c r="DJ309" s="23"/>
      <c r="DK309" s="252" t="str">
        <f>F309</f>
        <v>Материал</v>
      </c>
      <c r="DL309" s="23" t="e">
        <f>[2]Source!P65</f>
        <v>#REF!</v>
      </c>
      <c r="DM309" s="23"/>
      <c r="DN309" s="23"/>
      <c r="DO309" s="23"/>
      <c r="DP309" s="23"/>
      <c r="DQ309" s="23"/>
      <c r="DR309" s="23"/>
      <c r="DS309" s="23"/>
      <c r="DT309" s="23"/>
      <c r="DU309" s="23"/>
      <c r="DV309" s="23"/>
      <c r="DW309" s="23"/>
      <c r="DX309" s="23"/>
      <c r="DY309" s="23"/>
      <c r="DZ309" s="23"/>
      <c r="EA309" s="23"/>
      <c r="EB309" s="23"/>
      <c r="EC309" s="23"/>
      <c r="ED309" s="23"/>
      <c r="EE309" s="23"/>
      <c r="EF309" s="23"/>
      <c r="EG309" s="23"/>
      <c r="EH309" s="23"/>
      <c r="EI309" s="23"/>
      <c r="EJ309" s="23"/>
      <c r="EK309" s="23"/>
      <c r="EL309" s="23"/>
      <c r="EM309" s="23"/>
      <c r="EN309" s="23"/>
      <c r="EO309" s="23"/>
      <c r="EP309" s="23"/>
      <c r="EQ309" s="23"/>
      <c r="ER309" s="23"/>
      <c r="ES309" s="23"/>
      <c r="ET309" s="23"/>
      <c r="EU309" s="23"/>
      <c r="EV309" s="23"/>
      <c r="EW309" s="23"/>
      <c r="EX309" s="23"/>
      <c r="EY309" s="23"/>
      <c r="EZ309" s="23"/>
      <c r="FA309" s="23"/>
      <c r="FB309" s="23"/>
      <c r="FC309" s="23"/>
      <c r="FD309" s="23"/>
      <c r="FE309" s="23"/>
      <c r="FF309" s="23"/>
      <c r="FG309" s="23"/>
      <c r="FH309" s="23"/>
      <c r="FI309" s="23"/>
      <c r="FJ309" s="23"/>
      <c r="FK309" s="23"/>
      <c r="FL309" s="23"/>
      <c r="FM309" s="23"/>
      <c r="FN309" s="23"/>
      <c r="FO309" s="23"/>
      <c r="FP309" s="23"/>
      <c r="FQ309" s="23"/>
      <c r="FR309" s="23"/>
      <c r="FS309" s="23"/>
      <c r="FT309" s="23"/>
      <c r="FU309" s="23"/>
      <c r="FV309" s="23"/>
      <c r="FW309" s="23"/>
      <c r="FX309" s="23"/>
      <c r="FY309" s="23"/>
      <c r="FZ309" s="23"/>
      <c r="GA309" s="23"/>
      <c r="GB309" s="23"/>
      <c r="GC309" s="23"/>
      <c r="GD309" s="23"/>
      <c r="GE309" s="23"/>
      <c r="GF309" s="23"/>
      <c r="GG309" s="23"/>
      <c r="GH309" s="23"/>
      <c r="GI309" s="23"/>
      <c r="GJ309" s="23"/>
      <c r="GK309" s="23"/>
      <c r="GL309" s="23"/>
      <c r="GM309" s="23"/>
      <c r="GN309" s="23"/>
      <c r="GO309" s="23"/>
      <c r="GP309" s="23"/>
      <c r="GQ309" s="23"/>
      <c r="GR309" s="23"/>
      <c r="GS309" s="23"/>
      <c r="GT309" s="23"/>
      <c r="GU309" s="23"/>
      <c r="GV309" s="23"/>
      <c r="GW309" s="23"/>
      <c r="GX309" s="23"/>
      <c r="GY309" s="23"/>
      <c r="GZ309" s="23"/>
      <c r="HA309" s="23"/>
      <c r="HB309" s="23"/>
      <c r="HC309" s="23"/>
      <c r="HD309" s="23"/>
      <c r="HE309" s="23"/>
      <c r="HF309" s="23"/>
      <c r="HG309" s="23"/>
      <c r="HH309" s="23"/>
      <c r="HI309" s="23"/>
      <c r="HJ309" s="23"/>
      <c r="HK309" s="23"/>
      <c r="HL309" s="23"/>
      <c r="HM309" s="23"/>
      <c r="HN309" s="23"/>
      <c r="HO309" s="23"/>
      <c r="HP309" s="23"/>
      <c r="HQ309" s="23"/>
      <c r="HR309" s="23"/>
      <c r="HS309" s="23"/>
      <c r="HT309" s="23"/>
      <c r="HU309" s="23"/>
      <c r="HV309" s="23"/>
      <c r="HW309" s="23"/>
      <c r="HX309" s="23"/>
      <c r="HY309" s="23"/>
      <c r="HZ309" s="23"/>
      <c r="IA309" s="23"/>
      <c r="IB309" s="23"/>
      <c r="IC309" s="23"/>
      <c r="ID309" s="23"/>
      <c r="IE309" s="23"/>
      <c r="IF309" s="23"/>
      <c r="IG309" s="23"/>
      <c r="IH309" s="23"/>
      <c r="II309" s="23"/>
      <c r="IJ309" s="23"/>
      <c r="IK309" s="23"/>
      <c r="IL309" s="23"/>
      <c r="IM309" s="23"/>
      <c r="IN309" s="23"/>
      <c r="IO309" s="23"/>
      <c r="IP309" s="23"/>
      <c r="IQ309" s="23"/>
      <c r="IR309" s="23"/>
      <c r="IS309" s="23"/>
      <c r="IT309" s="23"/>
    </row>
    <row r="310" spans="1:254" customFormat="1" ht="12.75" x14ac:dyDescent="0.2">
      <c r="A310" s="259" t="s">
        <v>826</v>
      </c>
      <c r="B310" s="258" t="s">
        <v>825</v>
      </c>
      <c r="C310" s="257" t="s">
        <v>824</v>
      </c>
      <c r="D310" s="256" t="s">
        <v>490</v>
      </c>
      <c r="E310" s="255">
        <v>8</v>
      </c>
      <c r="F310" s="254" t="s">
        <v>875</v>
      </c>
      <c r="G310" s="253" t="s">
        <v>1008</v>
      </c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 t="e">
        <f>[2]Source!P67</f>
        <v>#REF!</v>
      </c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  <c r="BX310" s="23"/>
      <c r="BY310" s="23"/>
      <c r="BZ310" s="23"/>
      <c r="CA310" s="23"/>
      <c r="CB310" s="23"/>
      <c r="CC310" s="23"/>
      <c r="CD310" s="23"/>
      <c r="CE310" s="23"/>
      <c r="CF310" s="23"/>
      <c r="CG310" s="23"/>
      <c r="CH310" s="23"/>
      <c r="CI310" s="23"/>
      <c r="CJ310" s="23"/>
      <c r="CK310" s="23"/>
      <c r="CL310" s="23"/>
      <c r="CM310" s="23"/>
      <c r="CN310" s="23"/>
      <c r="CO310" s="23"/>
      <c r="CP310" s="23"/>
      <c r="CQ310" s="23"/>
      <c r="CR310" s="23"/>
      <c r="CS310" s="23"/>
      <c r="CT310" s="23"/>
      <c r="CU310" s="23"/>
      <c r="CV310" s="23"/>
      <c r="CW310" s="23"/>
      <c r="CX310" s="23"/>
      <c r="CY310" s="23"/>
      <c r="CZ310" s="23"/>
      <c r="DA310" s="23"/>
      <c r="DB310" s="23"/>
      <c r="DC310" s="23"/>
      <c r="DD310" s="23"/>
      <c r="DE310" s="23"/>
      <c r="DF310" s="23"/>
      <c r="DG310" s="23"/>
      <c r="DH310" s="23" t="e">
        <f>IF(E308&gt;0,ROUND([2]Source!P67/E308,2),0)</f>
        <v>#REF!</v>
      </c>
      <c r="DI310" s="23"/>
      <c r="DJ310" s="23"/>
      <c r="DK310" s="252" t="str">
        <f>F310</f>
        <v>Материал</v>
      </c>
      <c r="DL310" s="23" t="e">
        <f>[2]Source!P67</f>
        <v>#REF!</v>
      </c>
      <c r="DM310" s="23"/>
      <c r="DN310" s="23"/>
      <c r="DO310" s="23"/>
      <c r="DP310" s="23"/>
      <c r="DQ310" s="23"/>
      <c r="DR310" s="23"/>
      <c r="DS310" s="23"/>
      <c r="DT310" s="23"/>
      <c r="DU310" s="23"/>
      <c r="DV310" s="23"/>
      <c r="DW310" s="23"/>
      <c r="DX310" s="23"/>
      <c r="DY310" s="23"/>
      <c r="DZ310" s="23"/>
      <c r="EA310" s="23"/>
      <c r="EB310" s="23"/>
      <c r="EC310" s="23"/>
      <c r="ED310" s="23"/>
      <c r="EE310" s="23"/>
      <c r="EF310" s="23"/>
      <c r="EG310" s="23"/>
      <c r="EH310" s="23"/>
      <c r="EI310" s="23"/>
      <c r="EJ310" s="23"/>
      <c r="EK310" s="23"/>
      <c r="EL310" s="23"/>
      <c r="EM310" s="23"/>
      <c r="EN310" s="23"/>
      <c r="EO310" s="23"/>
      <c r="EP310" s="23"/>
      <c r="EQ310" s="23"/>
      <c r="ER310" s="23"/>
      <c r="ES310" s="23"/>
      <c r="ET310" s="23"/>
      <c r="EU310" s="23"/>
      <c r="EV310" s="23"/>
      <c r="EW310" s="23"/>
      <c r="EX310" s="23"/>
      <c r="EY310" s="23"/>
      <c r="EZ310" s="23"/>
      <c r="FA310" s="23"/>
      <c r="FB310" s="23"/>
      <c r="FC310" s="23"/>
      <c r="FD310" s="23"/>
      <c r="FE310" s="23"/>
      <c r="FF310" s="23"/>
      <c r="FG310" s="23"/>
      <c r="FH310" s="23"/>
      <c r="FI310" s="23"/>
      <c r="FJ310" s="23"/>
      <c r="FK310" s="23"/>
      <c r="FL310" s="23"/>
      <c r="FM310" s="23"/>
      <c r="FN310" s="23"/>
      <c r="FO310" s="23"/>
      <c r="FP310" s="23"/>
      <c r="FQ310" s="23"/>
      <c r="FR310" s="23"/>
      <c r="FS310" s="23"/>
      <c r="FT310" s="23"/>
      <c r="FU310" s="23"/>
      <c r="FV310" s="23"/>
      <c r="FW310" s="23"/>
      <c r="FX310" s="23"/>
      <c r="FY310" s="23"/>
      <c r="FZ310" s="23"/>
      <c r="GA310" s="23"/>
      <c r="GB310" s="23"/>
      <c r="GC310" s="23"/>
      <c r="GD310" s="23"/>
      <c r="GE310" s="23"/>
      <c r="GF310" s="23"/>
      <c r="GG310" s="23"/>
      <c r="GH310" s="23"/>
      <c r="GI310" s="23"/>
      <c r="GJ310" s="23"/>
      <c r="GK310" s="23"/>
      <c r="GL310" s="23"/>
      <c r="GM310" s="23"/>
      <c r="GN310" s="23"/>
      <c r="GO310" s="23"/>
      <c r="GP310" s="23"/>
      <c r="GQ310" s="23"/>
      <c r="GR310" s="23"/>
      <c r="GS310" s="23"/>
      <c r="GT310" s="23"/>
      <c r="GU310" s="23"/>
      <c r="GV310" s="23"/>
      <c r="GW310" s="23"/>
      <c r="GX310" s="23"/>
      <c r="GY310" s="23"/>
      <c r="GZ310" s="23"/>
      <c r="HA310" s="23"/>
      <c r="HB310" s="23"/>
      <c r="HC310" s="23"/>
      <c r="HD310" s="23"/>
      <c r="HE310" s="23"/>
      <c r="HF310" s="23"/>
      <c r="HG310" s="23"/>
      <c r="HH310" s="23"/>
      <c r="HI310" s="23"/>
      <c r="HJ310" s="23"/>
      <c r="HK310" s="23"/>
      <c r="HL310" s="23"/>
      <c r="HM310" s="23"/>
      <c r="HN310" s="23"/>
      <c r="HO310" s="23"/>
      <c r="HP310" s="23"/>
      <c r="HQ310" s="23"/>
      <c r="HR310" s="23"/>
      <c r="HS310" s="23"/>
      <c r="HT310" s="23"/>
      <c r="HU310" s="23"/>
      <c r="HV310" s="23"/>
      <c r="HW310" s="23"/>
      <c r="HX310" s="23"/>
      <c r="HY310" s="23"/>
      <c r="HZ310" s="23"/>
      <c r="IA310" s="23"/>
      <c r="IB310" s="23"/>
      <c r="IC310" s="23"/>
      <c r="ID310" s="23"/>
      <c r="IE310" s="23"/>
      <c r="IF310" s="23"/>
      <c r="IG310" s="23"/>
      <c r="IH310" s="23"/>
      <c r="II310" s="23"/>
      <c r="IJ310" s="23"/>
      <c r="IK310" s="23"/>
      <c r="IL310" s="23"/>
      <c r="IM310" s="23"/>
      <c r="IN310" s="23"/>
      <c r="IO310" s="23"/>
      <c r="IP310" s="23"/>
      <c r="IQ310" s="23"/>
      <c r="IR310" s="23"/>
      <c r="IS310" s="23"/>
      <c r="IT310" s="23"/>
    </row>
    <row r="311" spans="1:254" customFormat="1" ht="36" x14ac:dyDescent="0.2">
      <c r="A311" s="101">
        <v>8</v>
      </c>
      <c r="B311" s="109" t="s">
        <v>823</v>
      </c>
      <c r="C311" s="102" t="s">
        <v>822</v>
      </c>
      <c r="D311" s="103" t="s">
        <v>817</v>
      </c>
      <c r="E311" s="104">
        <v>1.3191999999999999</v>
      </c>
      <c r="F311" s="243"/>
      <c r="G311" s="108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  <c r="BX311" s="23"/>
      <c r="BY311" s="23"/>
      <c r="BZ311" s="23"/>
      <c r="CA311" s="23"/>
      <c r="CB311" s="23"/>
      <c r="CC311" s="23"/>
      <c r="CD311" s="23"/>
      <c r="CE311" s="23"/>
      <c r="CF311" s="23"/>
      <c r="CG311" s="23"/>
      <c r="CH311" s="23"/>
      <c r="CI311" s="23"/>
      <c r="CJ311" s="23"/>
      <c r="CK311" s="23"/>
      <c r="CL311" s="23"/>
      <c r="CM311" s="23"/>
      <c r="CN311" s="23"/>
      <c r="CO311" s="23"/>
      <c r="CP311" s="23"/>
      <c r="CQ311" s="23"/>
      <c r="CR311" s="23"/>
      <c r="CS311" s="23"/>
      <c r="CT311" s="23"/>
      <c r="CU311" s="23"/>
      <c r="CV311" s="23"/>
      <c r="CW311" s="23"/>
      <c r="CX311" s="23"/>
      <c r="CY311" s="23"/>
      <c r="CZ311" s="23"/>
      <c r="DA311" s="23"/>
      <c r="DB311" s="23"/>
      <c r="DC311" s="23"/>
      <c r="DD311" s="23"/>
      <c r="DE311" s="23"/>
      <c r="DF311" s="23"/>
      <c r="DG311" s="23"/>
      <c r="DH311" s="23"/>
      <c r="DI311" s="23"/>
      <c r="DJ311" s="23"/>
      <c r="DK311" s="23"/>
      <c r="DL311" s="23"/>
      <c r="DM311" s="23"/>
      <c r="DN311" s="23"/>
      <c r="DO311" s="23"/>
      <c r="DP311" s="23"/>
      <c r="DQ311" s="23"/>
      <c r="DR311" s="23"/>
      <c r="DS311" s="23"/>
      <c r="DT311" s="23"/>
      <c r="DU311" s="23"/>
      <c r="DV311" s="23"/>
      <c r="DW311" s="23"/>
      <c r="DX311" s="23"/>
      <c r="DY311" s="23"/>
      <c r="DZ311" s="23"/>
      <c r="EA311" s="23"/>
      <c r="EB311" s="23"/>
      <c r="EC311" s="23"/>
      <c r="ED311" s="23"/>
      <c r="EE311" s="23"/>
      <c r="EF311" s="23"/>
      <c r="EG311" s="23"/>
      <c r="EH311" s="23"/>
      <c r="EI311" s="23"/>
      <c r="EJ311" s="23"/>
      <c r="EK311" s="23"/>
      <c r="EL311" s="23"/>
      <c r="EM311" s="23"/>
      <c r="EN311" s="23"/>
      <c r="EO311" s="23"/>
      <c r="EP311" s="23"/>
      <c r="EQ311" s="23"/>
      <c r="ER311" s="23"/>
      <c r="ES311" s="23"/>
      <c r="ET311" s="23"/>
      <c r="EU311" s="23"/>
      <c r="EV311" s="23"/>
      <c r="EW311" s="23"/>
      <c r="EX311" s="23"/>
      <c r="EY311" s="23"/>
      <c r="EZ311" s="23"/>
      <c r="FA311" s="23"/>
      <c r="FB311" s="23"/>
      <c r="FC311" s="23"/>
      <c r="FD311" s="23"/>
      <c r="FE311" s="23"/>
      <c r="FF311" s="23"/>
      <c r="FG311" s="23"/>
      <c r="FH311" s="23"/>
      <c r="FI311" s="23"/>
      <c r="FJ311" s="23"/>
      <c r="FK311" s="23"/>
      <c r="FL311" s="23"/>
      <c r="FM311" s="23"/>
      <c r="FN311" s="23"/>
      <c r="FO311" s="23"/>
      <c r="FP311" s="23"/>
      <c r="FQ311" s="23"/>
      <c r="FR311" s="23"/>
      <c r="FS311" s="23"/>
      <c r="FT311" s="23"/>
      <c r="FU311" s="23"/>
      <c r="FV311" s="23"/>
      <c r="FW311" s="23"/>
      <c r="FX311" s="23"/>
      <c r="FY311" s="23"/>
      <c r="FZ311" s="23"/>
      <c r="GA311" s="23"/>
      <c r="GB311" s="23"/>
      <c r="GC311" s="23"/>
      <c r="GD311" s="23"/>
      <c r="GE311" s="23"/>
      <c r="GF311" s="23"/>
      <c r="GG311" s="23"/>
      <c r="GH311" s="23"/>
      <c r="GI311" s="23"/>
      <c r="GJ311" s="23"/>
      <c r="GK311" s="23"/>
      <c r="GL311" s="23"/>
      <c r="GM311" s="23"/>
      <c r="GN311" s="23"/>
      <c r="GO311" s="23"/>
      <c r="GP311" s="23"/>
      <c r="GQ311" s="23"/>
      <c r="GR311" s="23"/>
      <c r="GS311" s="23"/>
      <c r="GT311" s="23"/>
      <c r="GU311" s="23"/>
      <c r="GV311" s="23"/>
      <c r="GW311" s="23"/>
      <c r="GX311" s="23"/>
      <c r="GY311" s="23"/>
      <c r="GZ311" s="23"/>
      <c r="HA311" s="23"/>
      <c r="HB311" s="23"/>
      <c r="HC311" s="23"/>
      <c r="HD311" s="23"/>
      <c r="HE311" s="23"/>
      <c r="HF311" s="23"/>
      <c r="HG311" s="23"/>
      <c r="HH311" s="23"/>
      <c r="HI311" s="23"/>
      <c r="HJ311" s="23"/>
      <c r="HK311" s="23"/>
      <c r="HL311" s="23"/>
      <c r="HM311" s="23"/>
      <c r="HN311" s="23"/>
      <c r="HO311" s="23"/>
      <c r="HP311" s="23"/>
      <c r="HQ311" s="23"/>
      <c r="HR311" s="23"/>
      <c r="HS311" s="23"/>
      <c r="HT311" s="23"/>
      <c r="HU311" s="23"/>
      <c r="HV311" s="23"/>
      <c r="HW311" s="23"/>
      <c r="HX311" s="23"/>
      <c r="HY311" s="23"/>
      <c r="HZ311" s="23"/>
      <c r="IA311" s="23"/>
      <c r="IB311" s="23"/>
      <c r="IC311" s="23"/>
      <c r="ID311" s="23"/>
      <c r="IE311" s="23"/>
      <c r="IF311" s="23"/>
      <c r="IG311" s="23"/>
      <c r="IH311" s="23"/>
      <c r="II311" s="23"/>
      <c r="IJ311" s="23"/>
      <c r="IK311" s="23"/>
      <c r="IL311" s="23"/>
      <c r="IM311" s="23"/>
      <c r="IN311" s="23"/>
      <c r="IO311" s="23"/>
      <c r="IP311" s="23"/>
      <c r="IQ311" s="23"/>
      <c r="IR311" s="23"/>
      <c r="IS311" s="23"/>
      <c r="IT311" s="23"/>
    </row>
    <row r="312" spans="1:254" customFormat="1" ht="12.75" x14ac:dyDescent="0.2">
      <c r="A312" s="259" t="s">
        <v>605</v>
      </c>
      <c r="B312" s="258" t="s">
        <v>821</v>
      </c>
      <c r="C312" s="257" t="s">
        <v>820</v>
      </c>
      <c r="D312" s="256" t="s">
        <v>490</v>
      </c>
      <c r="E312" s="255">
        <v>15.46</v>
      </c>
      <c r="F312" s="254" t="s">
        <v>875</v>
      </c>
      <c r="G312" s="253" t="s">
        <v>1008</v>
      </c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 t="e">
        <f>[2]Source!P71</f>
        <v>#REF!</v>
      </c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  <c r="BX312" s="23"/>
      <c r="BY312" s="23"/>
      <c r="BZ312" s="23"/>
      <c r="CA312" s="23"/>
      <c r="CB312" s="23"/>
      <c r="CC312" s="23"/>
      <c r="CD312" s="23"/>
      <c r="CE312" s="23"/>
      <c r="CF312" s="23"/>
      <c r="CG312" s="23"/>
      <c r="CH312" s="23"/>
      <c r="CI312" s="23"/>
      <c r="CJ312" s="23"/>
      <c r="CK312" s="23"/>
      <c r="CL312" s="23"/>
      <c r="CM312" s="23"/>
      <c r="CN312" s="23"/>
      <c r="CO312" s="23"/>
      <c r="CP312" s="23"/>
      <c r="CQ312" s="23"/>
      <c r="CR312" s="23"/>
      <c r="CS312" s="23"/>
      <c r="CT312" s="23"/>
      <c r="CU312" s="23"/>
      <c r="CV312" s="23"/>
      <c r="CW312" s="23"/>
      <c r="CX312" s="23"/>
      <c r="CY312" s="23"/>
      <c r="CZ312" s="23"/>
      <c r="DA312" s="23"/>
      <c r="DB312" s="23"/>
      <c r="DC312" s="23"/>
      <c r="DD312" s="23"/>
      <c r="DE312" s="23"/>
      <c r="DF312" s="23"/>
      <c r="DG312" s="23"/>
      <c r="DH312" s="23" t="e">
        <f>IF(E311&gt;0,ROUND([2]Source!P71/E311,2),0)</f>
        <v>#REF!</v>
      </c>
      <c r="DI312" s="23"/>
      <c r="DJ312" s="23"/>
      <c r="DK312" s="252" t="str">
        <f>F312</f>
        <v>Материал</v>
      </c>
      <c r="DL312" s="23" t="e">
        <f>[2]Source!P71</f>
        <v>#REF!</v>
      </c>
      <c r="DM312" s="23"/>
      <c r="DN312" s="23"/>
      <c r="DO312" s="23"/>
      <c r="DP312" s="23"/>
      <c r="DQ312" s="23"/>
      <c r="DR312" s="23"/>
      <c r="DS312" s="23"/>
      <c r="DT312" s="23"/>
      <c r="DU312" s="23"/>
      <c r="DV312" s="23"/>
      <c r="DW312" s="23"/>
      <c r="DX312" s="23"/>
      <c r="DY312" s="23"/>
      <c r="DZ312" s="23"/>
      <c r="EA312" s="23"/>
      <c r="EB312" s="23"/>
      <c r="EC312" s="23"/>
      <c r="ED312" s="23"/>
      <c r="EE312" s="23"/>
      <c r="EF312" s="23"/>
      <c r="EG312" s="23"/>
      <c r="EH312" s="23"/>
      <c r="EI312" s="23"/>
      <c r="EJ312" s="23"/>
      <c r="EK312" s="23"/>
      <c r="EL312" s="23"/>
      <c r="EM312" s="23"/>
      <c r="EN312" s="23"/>
      <c r="EO312" s="23"/>
      <c r="EP312" s="23"/>
      <c r="EQ312" s="23"/>
      <c r="ER312" s="23"/>
      <c r="ES312" s="23"/>
      <c r="ET312" s="23"/>
      <c r="EU312" s="23"/>
      <c r="EV312" s="23"/>
      <c r="EW312" s="23"/>
      <c r="EX312" s="23"/>
      <c r="EY312" s="23"/>
      <c r="EZ312" s="23"/>
      <c r="FA312" s="23"/>
      <c r="FB312" s="23"/>
      <c r="FC312" s="23"/>
      <c r="FD312" s="23"/>
      <c r="FE312" s="23"/>
      <c r="FF312" s="23"/>
      <c r="FG312" s="23"/>
      <c r="FH312" s="23"/>
      <c r="FI312" s="23"/>
      <c r="FJ312" s="23"/>
      <c r="FK312" s="23"/>
      <c r="FL312" s="23"/>
      <c r="FM312" s="23"/>
      <c r="FN312" s="23"/>
      <c r="FO312" s="23"/>
      <c r="FP312" s="23"/>
      <c r="FQ312" s="23"/>
      <c r="FR312" s="23"/>
      <c r="FS312" s="23"/>
      <c r="FT312" s="23"/>
      <c r="FU312" s="23"/>
      <c r="FV312" s="23"/>
      <c r="FW312" s="23"/>
      <c r="FX312" s="23"/>
      <c r="FY312" s="23"/>
      <c r="FZ312" s="23"/>
      <c r="GA312" s="23"/>
      <c r="GB312" s="23"/>
      <c r="GC312" s="23"/>
      <c r="GD312" s="23"/>
      <c r="GE312" s="23"/>
      <c r="GF312" s="23"/>
      <c r="GG312" s="23"/>
      <c r="GH312" s="23"/>
      <c r="GI312" s="23"/>
      <c r="GJ312" s="23"/>
      <c r="GK312" s="23"/>
      <c r="GL312" s="23"/>
      <c r="GM312" s="23"/>
      <c r="GN312" s="23"/>
      <c r="GO312" s="23"/>
      <c r="GP312" s="23"/>
      <c r="GQ312" s="23"/>
      <c r="GR312" s="23"/>
      <c r="GS312" s="23"/>
      <c r="GT312" s="23"/>
      <c r="GU312" s="23"/>
      <c r="GV312" s="23"/>
      <c r="GW312" s="23"/>
      <c r="GX312" s="23"/>
      <c r="GY312" s="23"/>
      <c r="GZ312" s="23"/>
      <c r="HA312" s="23"/>
      <c r="HB312" s="23"/>
      <c r="HC312" s="23"/>
      <c r="HD312" s="23"/>
      <c r="HE312" s="23"/>
      <c r="HF312" s="23"/>
      <c r="HG312" s="23"/>
      <c r="HH312" s="23"/>
      <c r="HI312" s="23"/>
      <c r="HJ312" s="23"/>
      <c r="HK312" s="23"/>
      <c r="HL312" s="23"/>
      <c r="HM312" s="23"/>
      <c r="HN312" s="23"/>
      <c r="HO312" s="23"/>
      <c r="HP312" s="23"/>
      <c r="HQ312" s="23"/>
      <c r="HR312" s="23"/>
      <c r="HS312" s="23"/>
      <c r="HT312" s="23"/>
      <c r="HU312" s="23"/>
      <c r="HV312" s="23"/>
      <c r="HW312" s="23"/>
      <c r="HX312" s="23"/>
      <c r="HY312" s="23"/>
      <c r="HZ312" s="23"/>
      <c r="IA312" s="23"/>
      <c r="IB312" s="23"/>
      <c r="IC312" s="23"/>
      <c r="ID312" s="23"/>
      <c r="IE312" s="23"/>
      <c r="IF312" s="23"/>
      <c r="IG312" s="23"/>
      <c r="IH312" s="23"/>
      <c r="II312" s="23"/>
      <c r="IJ312" s="23"/>
      <c r="IK312" s="23"/>
      <c r="IL312" s="23"/>
      <c r="IM312" s="23"/>
      <c r="IN312" s="23"/>
      <c r="IO312" s="23"/>
      <c r="IP312" s="23"/>
      <c r="IQ312" s="23"/>
      <c r="IR312" s="23"/>
      <c r="IS312" s="23"/>
      <c r="IT312" s="23"/>
    </row>
    <row r="313" spans="1:254" customFormat="1" ht="24" x14ac:dyDescent="0.2">
      <c r="A313" s="101">
        <v>9</v>
      </c>
      <c r="B313" s="109" t="s">
        <v>819</v>
      </c>
      <c r="C313" s="102" t="s">
        <v>818</v>
      </c>
      <c r="D313" s="103" t="s">
        <v>817</v>
      </c>
      <c r="E313" s="104">
        <v>6.8</v>
      </c>
      <c r="F313" s="243"/>
      <c r="G313" s="108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  <c r="BX313" s="23"/>
      <c r="BY313" s="23"/>
      <c r="BZ313" s="23"/>
      <c r="CA313" s="23"/>
      <c r="CB313" s="23"/>
      <c r="CC313" s="23"/>
      <c r="CD313" s="23"/>
      <c r="CE313" s="23"/>
      <c r="CF313" s="23"/>
      <c r="CG313" s="23"/>
      <c r="CH313" s="23"/>
      <c r="CI313" s="23"/>
      <c r="CJ313" s="23"/>
      <c r="CK313" s="23"/>
      <c r="CL313" s="23"/>
      <c r="CM313" s="23"/>
      <c r="CN313" s="23"/>
      <c r="CO313" s="23"/>
      <c r="CP313" s="23"/>
      <c r="CQ313" s="23"/>
      <c r="CR313" s="23"/>
      <c r="CS313" s="23"/>
      <c r="CT313" s="23"/>
      <c r="CU313" s="23"/>
      <c r="CV313" s="23"/>
      <c r="CW313" s="23"/>
      <c r="CX313" s="23"/>
      <c r="CY313" s="23"/>
      <c r="CZ313" s="23"/>
      <c r="DA313" s="23"/>
      <c r="DB313" s="23"/>
      <c r="DC313" s="23"/>
      <c r="DD313" s="23"/>
      <c r="DE313" s="23"/>
      <c r="DF313" s="23"/>
      <c r="DG313" s="23"/>
      <c r="DH313" s="23"/>
      <c r="DI313" s="23"/>
      <c r="DJ313" s="23"/>
      <c r="DK313" s="23"/>
      <c r="DL313" s="23"/>
      <c r="DM313" s="23"/>
      <c r="DN313" s="23"/>
      <c r="DO313" s="23"/>
      <c r="DP313" s="23"/>
      <c r="DQ313" s="23"/>
      <c r="DR313" s="23"/>
      <c r="DS313" s="23"/>
      <c r="DT313" s="23"/>
      <c r="DU313" s="23"/>
      <c r="DV313" s="23"/>
      <c r="DW313" s="23"/>
      <c r="DX313" s="23"/>
      <c r="DY313" s="23"/>
      <c r="DZ313" s="23"/>
      <c r="EA313" s="23"/>
      <c r="EB313" s="23"/>
      <c r="EC313" s="23"/>
      <c r="ED313" s="23"/>
      <c r="EE313" s="23"/>
      <c r="EF313" s="23"/>
      <c r="EG313" s="23"/>
      <c r="EH313" s="23"/>
      <c r="EI313" s="23"/>
      <c r="EJ313" s="23"/>
      <c r="EK313" s="23"/>
      <c r="EL313" s="23"/>
      <c r="EM313" s="23"/>
      <c r="EN313" s="23"/>
      <c r="EO313" s="23"/>
      <c r="EP313" s="23"/>
      <c r="EQ313" s="23"/>
      <c r="ER313" s="23"/>
      <c r="ES313" s="23"/>
      <c r="ET313" s="23"/>
      <c r="EU313" s="23"/>
      <c r="EV313" s="23"/>
      <c r="EW313" s="23"/>
      <c r="EX313" s="23"/>
      <c r="EY313" s="23"/>
      <c r="EZ313" s="23"/>
      <c r="FA313" s="23"/>
      <c r="FB313" s="23"/>
      <c r="FC313" s="23"/>
      <c r="FD313" s="23"/>
      <c r="FE313" s="23"/>
      <c r="FF313" s="23"/>
      <c r="FG313" s="23"/>
      <c r="FH313" s="23"/>
      <c r="FI313" s="23"/>
      <c r="FJ313" s="23"/>
      <c r="FK313" s="23"/>
      <c r="FL313" s="23"/>
      <c r="FM313" s="23"/>
      <c r="FN313" s="23"/>
      <c r="FO313" s="23"/>
      <c r="FP313" s="23"/>
      <c r="FQ313" s="23"/>
      <c r="FR313" s="23"/>
      <c r="FS313" s="23"/>
      <c r="FT313" s="23"/>
      <c r="FU313" s="23"/>
      <c r="FV313" s="23"/>
      <c r="FW313" s="23"/>
      <c r="FX313" s="23"/>
      <c r="FY313" s="23"/>
      <c r="FZ313" s="23"/>
      <c r="GA313" s="23"/>
      <c r="GB313" s="23"/>
      <c r="GC313" s="23"/>
      <c r="GD313" s="23"/>
      <c r="GE313" s="23"/>
      <c r="GF313" s="23"/>
      <c r="GG313" s="23"/>
      <c r="GH313" s="23"/>
      <c r="GI313" s="23"/>
      <c r="GJ313" s="23"/>
      <c r="GK313" s="23"/>
      <c r="GL313" s="23"/>
      <c r="GM313" s="23"/>
      <c r="GN313" s="23"/>
      <c r="GO313" s="23"/>
      <c r="GP313" s="23"/>
      <c r="GQ313" s="23"/>
      <c r="GR313" s="23"/>
      <c r="GS313" s="23"/>
      <c r="GT313" s="23"/>
      <c r="GU313" s="23"/>
      <c r="GV313" s="23"/>
      <c r="GW313" s="23"/>
      <c r="GX313" s="23"/>
      <c r="GY313" s="23"/>
      <c r="GZ313" s="23"/>
      <c r="HA313" s="23"/>
      <c r="HB313" s="23"/>
      <c r="HC313" s="23"/>
      <c r="HD313" s="23"/>
      <c r="HE313" s="23"/>
      <c r="HF313" s="23"/>
      <c r="HG313" s="23"/>
      <c r="HH313" s="23"/>
      <c r="HI313" s="23"/>
      <c r="HJ313" s="23"/>
      <c r="HK313" s="23"/>
      <c r="HL313" s="23"/>
      <c r="HM313" s="23"/>
      <c r="HN313" s="23"/>
      <c r="HO313" s="23"/>
      <c r="HP313" s="23"/>
      <c r="HQ313" s="23"/>
      <c r="HR313" s="23"/>
      <c r="HS313" s="23"/>
      <c r="HT313" s="23"/>
      <c r="HU313" s="23"/>
      <c r="HV313" s="23"/>
      <c r="HW313" s="23"/>
      <c r="HX313" s="23"/>
      <c r="HY313" s="23"/>
      <c r="HZ313" s="23"/>
      <c r="IA313" s="23"/>
      <c r="IB313" s="23"/>
      <c r="IC313" s="23"/>
      <c r="ID313" s="23"/>
      <c r="IE313" s="23"/>
      <c r="IF313" s="23"/>
      <c r="IG313" s="23"/>
      <c r="IH313" s="23"/>
      <c r="II313" s="23"/>
      <c r="IJ313" s="23"/>
      <c r="IK313" s="23"/>
      <c r="IL313" s="23"/>
      <c r="IM313" s="23"/>
      <c r="IN313" s="23"/>
      <c r="IO313" s="23"/>
      <c r="IP313" s="23"/>
      <c r="IQ313" s="23"/>
      <c r="IR313" s="23"/>
      <c r="IS313" s="23"/>
      <c r="IT313" s="23"/>
    </row>
    <row r="314" spans="1:254" customFormat="1" ht="24" x14ac:dyDescent="0.2">
      <c r="A314" s="259" t="s">
        <v>604</v>
      </c>
      <c r="B314" s="258" t="s">
        <v>816</v>
      </c>
      <c r="C314" s="257" t="s">
        <v>815</v>
      </c>
      <c r="D314" s="256" t="s">
        <v>814</v>
      </c>
      <c r="E314" s="255">
        <v>692.24</v>
      </c>
      <c r="F314" s="254" t="s">
        <v>875</v>
      </c>
      <c r="G314" s="253" t="s">
        <v>1008</v>
      </c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 t="e">
        <f>[2]Source!P75</f>
        <v>#REF!</v>
      </c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  <c r="BX314" s="23"/>
      <c r="BY314" s="23"/>
      <c r="BZ314" s="23"/>
      <c r="CA314" s="23"/>
      <c r="CB314" s="23"/>
      <c r="CC314" s="23"/>
      <c r="CD314" s="23"/>
      <c r="CE314" s="23"/>
      <c r="CF314" s="23"/>
      <c r="CG314" s="23"/>
      <c r="CH314" s="23"/>
      <c r="CI314" s="23"/>
      <c r="CJ314" s="23"/>
      <c r="CK314" s="23"/>
      <c r="CL314" s="23"/>
      <c r="CM314" s="23"/>
      <c r="CN314" s="23"/>
      <c r="CO314" s="23"/>
      <c r="CP314" s="23"/>
      <c r="CQ314" s="23"/>
      <c r="CR314" s="23"/>
      <c r="CS314" s="23"/>
      <c r="CT314" s="23"/>
      <c r="CU314" s="23"/>
      <c r="CV314" s="23"/>
      <c r="CW314" s="23"/>
      <c r="CX314" s="23"/>
      <c r="CY314" s="23"/>
      <c r="CZ314" s="23"/>
      <c r="DA314" s="23"/>
      <c r="DB314" s="23"/>
      <c r="DC314" s="23"/>
      <c r="DD314" s="23"/>
      <c r="DE314" s="23"/>
      <c r="DF314" s="23"/>
      <c r="DG314" s="23"/>
      <c r="DH314" s="23" t="e">
        <f>IF(E313&gt;0,ROUND([2]Source!P75/E313,2),0)</f>
        <v>#REF!</v>
      </c>
      <c r="DI314" s="23"/>
      <c r="DJ314" s="23"/>
      <c r="DK314" s="252" t="str">
        <f>F314</f>
        <v>Материал</v>
      </c>
      <c r="DL314" s="23" t="e">
        <f>[2]Source!P75</f>
        <v>#REF!</v>
      </c>
      <c r="DM314" s="23"/>
      <c r="DN314" s="23"/>
      <c r="DO314" s="23"/>
      <c r="DP314" s="23"/>
      <c r="DQ314" s="23"/>
      <c r="DR314" s="23"/>
      <c r="DS314" s="23"/>
      <c r="DT314" s="23"/>
      <c r="DU314" s="23"/>
      <c r="DV314" s="23"/>
      <c r="DW314" s="23"/>
      <c r="DX314" s="23"/>
      <c r="DY314" s="23"/>
      <c r="DZ314" s="23"/>
      <c r="EA314" s="23"/>
      <c r="EB314" s="23"/>
      <c r="EC314" s="23"/>
      <c r="ED314" s="23"/>
      <c r="EE314" s="23"/>
      <c r="EF314" s="23"/>
      <c r="EG314" s="23"/>
      <c r="EH314" s="23"/>
      <c r="EI314" s="23"/>
      <c r="EJ314" s="23"/>
      <c r="EK314" s="23"/>
      <c r="EL314" s="23"/>
      <c r="EM314" s="23"/>
      <c r="EN314" s="23"/>
      <c r="EO314" s="23"/>
      <c r="EP314" s="23"/>
      <c r="EQ314" s="23"/>
      <c r="ER314" s="23"/>
      <c r="ES314" s="23"/>
      <c r="ET314" s="23"/>
      <c r="EU314" s="23"/>
      <c r="EV314" s="23"/>
      <c r="EW314" s="23"/>
      <c r="EX314" s="23"/>
      <c r="EY314" s="23"/>
      <c r="EZ314" s="23"/>
      <c r="FA314" s="23"/>
      <c r="FB314" s="23"/>
      <c r="FC314" s="23"/>
      <c r="FD314" s="23"/>
      <c r="FE314" s="23"/>
      <c r="FF314" s="23"/>
      <c r="FG314" s="23"/>
      <c r="FH314" s="23"/>
      <c r="FI314" s="23"/>
      <c r="FJ314" s="23"/>
      <c r="FK314" s="23"/>
      <c r="FL314" s="23"/>
      <c r="FM314" s="23"/>
      <c r="FN314" s="23"/>
      <c r="FO314" s="23"/>
      <c r="FP314" s="23"/>
      <c r="FQ314" s="23"/>
      <c r="FR314" s="23"/>
      <c r="FS314" s="23"/>
      <c r="FT314" s="23"/>
      <c r="FU314" s="23"/>
      <c r="FV314" s="23"/>
      <c r="FW314" s="23"/>
      <c r="FX314" s="23"/>
      <c r="FY314" s="23"/>
      <c r="FZ314" s="23"/>
      <c r="GA314" s="23"/>
      <c r="GB314" s="23"/>
      <c r="GC314" s="23"/>
      <c r="GD314" s="23"/>
      <c r="GE314" s="23"/>
      <c r="GF314" s="23"/>
      <c r="GG314" s="23"/>
      <c r="GH314" s="23"/>
      <c r="GI314" s="23"/>
      <c r="GJ314" s="23"/>
      <c r="GK314" s="23"/>
      <c r="GL314" s="23"/>
      <c r="GM314" s="23"/>
      <c r="GN314" s="23"/>
      <c r="GO314" s="23"/>
      <c r="GP314" s="23"/>
      <c r="GQ314" s="23"/>
      <c r="GR314" s="23"/>
      <c r="GS314" s="23"/>
      <c r="GT314" s="23"/>
      <c r="GU314" s="23"/>
      <c r="GV314" s="23"/>
      <c r="GW314" s="23"/>
      <c r="GX314" s="23"/>
      <c r="GY314" s="23"/>
      <c r="GZ314" s="23"/>
      <c r="HA314" s="23"/>
      <c r="HB314" s="23"/>
      <c r="HC314" s="23"/>
      <c r="HD314" s="23"/>
      <c r="HE314" s="23"/>
      <c r="HF314" s="23"/>
      <c r="HG314" s="23"/>
      <c r="HH314" s="23"/>
      <c r="HI314" s="23"/>
      <c r="HJ314" s="23"/>
      <c r="HK314" s="23"/>
      <c r="HL314" s="23"/>
      <c r="HM314" s="23"/>
      <c r="HN314" s="23"/>
      <c r="HO314" s="23"/>
      <c r="HP314" s="23"/>
      <c r="HQ314" s="23"/>
      <c r="HR314" s="23"/>
      <c r="HS314" s="23"/>
      <c r="HT314" s="23"/>
      <c r="HU314" s="23"/>
      <c r="HV314" s="23"/>
      <c r="HW314" s="23"/>
      <c r="HX314" s="23"/>
      <c r="HY314" s="23"/>
      <c r="HZ314" s="23"/>
      <c r="IA314" s="23"/>
      <c r="IB314" s="23"/>
      <c r="IC314" s="23"/>
      <c r="ID314" s="23"/>
      <c r="IE314" s="23"/>
      <c r="IF314" s="23"/>
      <c r="IG314" s="23"/>
      <c r="IH314" s="23"/>
      <c r="II314" s="23"/>
      <c r="IJ314" s="23"/>
      <c r="IK314" s="23"/>
      <c r="IL314" s="23"/>
      <c r="IM314" s="23"/>
      <c r="IN314" s="23"/>
      <c r="IO314" s="23"/>
      <c r="IP314" s="23"/>
      <c r="IQ314" s="23"/>
      <c r="IR314" s="23"/>
      <c r="IS314" s="23"/>
      <c r="IT314" s="23"/>
    </row>
    <row r="315" spans="1:254" customFormat="1" ht="24" x14ac:dyDescent="0.2">
      <c r="A315" s="101">
        <v>10</v>
      </c>
      <c r="B315" s="109" t="s">
        <v>813</v>
      </c>
      <c r="C315" s="102" t="s">
        <v>812</v>
      </c>
      <c r="D315" s="103" t="s">
        <v>811</v>
      </c>
      <c r="E315" s="104">
        <v>0.82799999999999996</v>
      </c>
      <c r="F315" s="243"/>
      <c r="G315" s="108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  <c r="BX315" s="23"/>
      <c r="BY315" s="23"/>
      <c r="BZ315" s="23"/>
      <c r="CA315" s="23"/>
      <c r="CB315" s="23"/>
      <c r="CC315" s="23"/>
      <c r="CD315" s="23"/>
      <c r="CE315" s="23"/>
      <c r="CF315" s="23"/>
      <c r="CG315" s="23"/>
      <c r="CH315" s="23"/>
      <c r="CI315" s="23"/>
      <c r="CJ315" s="23"/>
      <c r="CK315" s="23"/>
      <c r="CL315" s="23"/>
      <c r="CM315" s="23"/>
      <c r="CN315" s="23"/>
      <c r="CO315" s="23"/>
      <c r="CP315" s="23"/>
      <c r="CQ315" s="23"/>
      <c r="CR315" s="23"/>
      <c r="CS315" s="23"/>
      <c r="CT315" s="23"/>
      <c r="CU315" s="23"/>
      <c r="CV315" s="23"/>
      <c r="CW315" s="23"/>
      <c r="CX315" s="23"/>
      <c r="CY315" s="23"/>
      <c r="CZ315" s="23"/>
      <c r="DA315" s="23"/>
      <c r="DB315" s="23"/>
      <c r="DC315" s="23"/>
      <c r="DD315" s="23"/>
      <c r="DE315" s="23"/>
      <c r="DF315" s="23"/>
      <c r="DG315" s="23"/>
      <c r="DH315" s="23"/>
      <c r="DI315" s="23"/>
      <c r="DJ315" s="23"/>
      <c r="DK315" s="23"/>
      <c r="DL315" s="23"/>
      <c r="DM315" s="23"/>
      <c r="DN315" s="23"/>
      <c r="DO315" s="23"/>
      <c r="DP315" s="23"/>
      <c r="DQ315" s="23"/>
      <c r="DR315" s="23"/>
      <c r="DS315" s="23"/>
      <c r="DT315" s="23"/>
      <c r="DU315" s="23"/>
      <c r="DV315" s="23"/>
      <c r="DW315" s="23"/>
      <c r="DX315" s="23"/>
      <c r="DY315" s="23"/>
      <c r="DZ315" s="23"/>
      <c r="EA315" s="23"/>
      <c r="EB315" s="23"/>
      <c r="EC315" s="23"/>
      <c r="ED315" s="23"/>
      <c r="EE315" s="23"/>
      <c r="EF315" s="23"/>
      <c r="EG315" s="23"/>
      <c r="EH315" s="23"/>
      <c r="EI315" s="23"/>
      <c r="EJ315" s="23"/>
      <c r="EK315" s="23"/>
      <c r="EL315" s="23"/>
      <c r="EM315" s="23"/>
      <c r="EN315" s="23"/>
      <c r="EO315" s="23"/>
      <c r="EP315" s="23"/>
      <c r="EQ315" s="23"/>
      <c r="ER315" s="23"/>
      <c r="ES315" s="23"/>
      <c r="ET315" s="23"/>
      <c r="EU315" s="23"/>
      <c r="EV315" s="23"/>
      <c r="EW315" s="23"/>
      <c r="EX315" s="23"/>
      <c r="EY315" s="23"/>
      <c r="EZ315" s="23"/>
      <c r="FA315" s="23"/>
      <c r="FB315" s="23"/>
      <c r="FC315" s="23"/>
      <c r="FD315" s="23"/>
      <c r="FE315" s="23"/>
      <c r="FF315" s="23"/>
      <c r="FG315" s="23"/>
      <c r="FH315" s="23"/>
      <c r="FI315" s="23"/>
      <c r="FJ315" s="23"/>
      <c r="FK315" s="23"/>
      <c r="FL315" s="23"/>
      <c r="FM315" s="23"/>
      <c r="FN315" s="23"/>
      <c r="FO315" s="23"/>
      <c r="FP315" s="23"/>
      <c r="FQ315" s="23"/>
      <c r="FR315" s="23"/>
      <c r="FS315" s="23"/>
      <c r="FT315" s="23"/>
      <c r="FU315" s="23"/>
      <c r="FV315" s="23"/>
      <c r="FW315" s="23"/>
      <c r="FX315" s="23"/>
      <c r="FY315" s="23"/>
      <c r="FZ315" s="23"/>
      <c r="GA315" s="23"/>
      <c r="GB315" s="23"/>
      <c r="GC315" s="23"/>
      <c r="GD315" s="23"/>
      <c r="GE315" s="23"/>
      <c r="GF315" s="23"/>
      <c r="GG315" s="23"/>
      <c r="GH315" s="23"/>
      <c r="GI315" s="23"/>
      <c r="GJ315" s="23"/>
      <c r="GK315" s="23"/>
      <c r="GL315" s="23"/>
      <c r="GM315" s="23"/>
      <c r="GN315" s="23"/>
      <c r="GO315" s="23"/>
      <c r="GP315" s="23"/>
      <c r="GQ315" s="23"/>
      <c r="GR315" s="23"/>
      <c r="GS315" s="23"/>
      <c r="GT315" s="23"/>
      <c r="GU315" s="23"/>
      <c r="GV315" s="23"/>
      <c r="GW315" s="23"/>
      <c r="GX315" s="23"/>
      <c r="GY315" s="23"/>
      <c r="GZ315" s="23"/>
      <c r="HA315" s="23"/>
      <c r="HB315" s="23"/>
      <c r="HC315" s="23"/>
      <c r="HD315" s="23"/>
      <c r="HE315" s="23"/>
      <c r="HF315" s="23"/>
      <c r="HG315" s="23"/>
      <c r="HH315" s="23"/>
      <c r="HI315" s="23"/>
      <c r="HJ315" s="23"/>
      <c r="HK315" s="23"/>
      <c r="HL315" s="23"/>
      <c r="HM315" s="23"/>
      <c r="HN315" s="23"/>
      <c r="HO315" s="23"/>
      <c r="HP315" s="23"/>
      <c r="HQ315" s="23"/>
      <c r="HR315" s="23"/>
      <c r="HS315" s="23"/>
      <c r="HT315" s="23"/>
      <c r="HU315" s="23"/>
      <c r="HV315" s="23"/>
      <c r="HW315" s="23"/>
      <c r="HX315" s="23"/>
      <c r="HY315" s="23"/>
      <c r="HZ315" s="23"/>
      <c r="IA315" s="23"/>
      <c r="IB315" s="23"/>
      <c r="IC315" s="23"/>
      <c r="ID315" s="23"/>
      <c r="IE315" s="23"/>
      <c r="IF315" s="23"/>
      <c r="IG315" s="23"/>
      <c r="IH315" s="23"/>
      <c r="II315" s="23"/>
      <c r="IJ315" s="23"/>
      <c r="IK315" s="23"/>
      <c r="IL315" s="23"/>
      <c r="IM315" s="23"/>
      <c r="IN315" s="23"/>
      <c r="IO315" s="23"/>
      <c r="IP315" s="23"/>
      <c r="IQ315" s="23"/>
      <c r="IR315" s="23"/>
      <c r="IS315" s="23"/>
      <c r="IT315" s="23"/>
    </row>
    <row r="316" spans="1:254" customFormat="1" ht="12.75" x14ac:dyDescent="0.2">
      <c r="A316" s="266" t="s">
        <v>810</v>
      </c>
      <c r="B316" s="265" t="s">
        <v>809</v>
      </c>
      <c r="C316" s="264" t="s">
        <v>808</v>
      </c>
      <c r="D316" s="263" t="s">
        <v>436</v>
      </c>
      <c r="E316" s="262">
        <v>2.7320000000000001E-3</v>
      </c>
      <c r="F316" s="261" t="s">
        <v>875</v>
      </c>
      <c r="G316" s="260" t="s">
        <v>1008</v>
      </c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 t="e">
        <f>[2]Source!P79</f>
        <v>#REF!</v>
      </c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  <c r="BX316" s="23"/>
      <c r="BY316" s="23"/>
      <c r="BZ316" s="23"/>
      <c r="CA316" s="23"/>
      <c r="CB316" s="23"/>
      <c r="CC316" s="23"/>
      <c r="CD316" s="23"/>
      <c r="CE316" s="23"/>
      <c r="CF316" s="23"/>
      <c r="CG316" s="23"/>
      <c r="CH316" s="23"/>
      <c r="CI316" s="23"/>
      <c r="CJ316" s="23"/>
      <c r="CK316" s="23"/>
      <c r="CL316" s="23"/>
      <c r="CM316" s="23"/>
      <c r="CN316" s="23"/>
      <c r="CO316" s="23"/>
      <c r="CP316" s="23"/>
      <c r="CQ316" s="23"/>
      <c r="CR316" s="23"/>
      <c r="CS316" s="23"/>
      <c r="CT316" s="23"/>
      <c r="CU316" s="23"/>
      <c r="CV316" s="23"/>
      <c r="CW316" s="23"/>
      <c r="CX316" s="23"/>
      <c r="CY316" s="23"/>
      <c r="CZ316" s="23"/>
      <c r="DA316" s="23"/>
      <c r="DB316" s="23"/>
      <c r="DC316" s="23"/>
      <c r="DD316" s="23"/>
      <c r="DE316" s="23"/>
      <c r="DF316" s="23"/>
      <c r="DG316" s="23"/>
      <c r="DH316" s="23" t="e">
        <f>IF(E315&gt;0,ROUND([2]Source!P79/E315,2),0)</f>
        <v>#REF!</v>
      </c>
      <c r="DI316" s="23"/>
      <c r="DJ316" s="23"/>
      <c r="DK316" s="252" t="str">
        <f>F316</f>
        <v>Материал</v>
      </c>
      <c r="DL316" s="23" t="e">
        <f>[2]Source!P79</f>
        <v>#REF!</v>
      </c>
      <c r="DM316" s="23"/>
      <c r="DN316" s="23"/>
      <c r="DO316" s="23"/>
      <c r="DP316" s="23"/>
      <c r="DQ316" s="23"/>
      <c r="DR316" s="23"/>
      <c r="DS316" s="23"/>
      <c r="DT316" s="23"/>
      <c r="DU316" s="23"/>
      <c r="DV316" s="23"/>
      <c r="DW316" s="23"/>
      <c r="DX316" s="23"/>
      <c r="DY316" s="23"/>
      <c r="DZ316" s="23"/>
      <c r="EA316" s="23"/>
      <c r="EB316" s="23"/>
      <c r="EC316" s="23"/>
      <c r="ED316" s="23"/>
      <c r="EE316" s="23"/>
      <c r="EF316" s="23"/>
      <c r="EG316" s="23"/>
      <c r="EH316" s="23"/>
      <c r="EI316" s="23"/>
      <c r="EJ316" s="23"/>
      <c r="EK316" s="23"/>
      <c r="EL316" s="23"/>
      <c r="EM316" s="23"/>
      <c r="EN316" s="23"/>
      <c r="EO316" s="23"/>
      <c r="EP316" s="23"/>
      <c r="EQ316" s="23"/>
      <c r="ER316" s="23"/>
      <c r="ES316" s="23"/>
      <c r="ET316" s="23"/>
      <c r="EU316" s="23"/>
      <c r="EV316" s="23"/>
      <c r="EW316" s="23"/>
      <c r="EX316" s="23"/>
      <c r="EY316" s="23"/>
      <c r="EZ316" s="23"/>
      <c r="FA316" s="23"/>
      <c r="FB316" s="23"/>
      <c r="FC316" s="23"/>
      <c r="FD316" s="23"/>
      <c r="FE316" s="23"/>
      <c r="FF316" s="23"/>
      <c r="FG316" s="23"/>
      <c r="FH316" s="23"/>
      <c r="FI316" s="23"/>
      <c r="FJ316" s="23"/>
      <c r="FK316" s="23"/>
      <c r="FL316" s="23"/>
      <c r="FM316" s="23"/>
      <c r="FN316" s="23"/>
      <c r="FO316" s="23"/>
      <c r="FP316" s="23"/>
      <c r="FQ316" s="23"/>
      <c r="FR316" s="23"/>
      <c r="FS316" s="23"/>
      <c r="FT316" s="23"/>
      <c r="FU316" s="23"/>
      <c r="FV316" s="23"/>
      <c r="FW316" s="23"/>
      <c r="FX316" s="23"/>
      <c r="FY316" s="23"/>
      <c r="FZ316" s="23"/>
      <c r="GA316" s="23"/>
      <c r="GB316" s="23"/>
      <c r="GC316" s="23"/>
      <c r="GD316" s="23"/>
      <c r="GE316" s="23"/>
      <c r="GF316" s="23"/>
      <c r="GG316" s="23"/>
      <c r="GH316" s="23"/>
      <c r="GI316" s="23"/>
      <c r="GJ316" s="23"/>
      <c r="GK316" s="23"/>
      <c r="GL316" s="23"/>
      <c r="GM316" s="23"/>
      <c r="GN316" s="23"/>
      <c r="GO316" s="23"/>
      <c r="GP316" s="23"/>
      <c r="GQ316" s="23"/>
      <c r="GR316" s="23"/>
      <c r="GS316" s="23"/>
      <c r="GT316" s="23"/>
      <c r="GU316" s="23"/>
      <c r="GV316" s="23"/>
      <c r="GW316" s="23"/>
      <c r="GX316" s="23"/>
      <c r="GY316" s="23"/>
      <c r="GZ316" s="23"/>
      <c r="HA316" s="23"/>
      <c r="HB316" s="23"/>
      <c r="HC316" s="23"/>
      <c r="HD316" s="23"/>
      <c r="HE316" s="23"/>
      <c r="HF316" s="23"/>
      <c r="HG316" s="23"/>
      <c r="HH316" s="23"/>
      <c r="HI316" s="23"/>
      <c r="HJ316" s="23"/>
      <c r="HK316" s="23"/>
      <c r="HL316" s="23"/>
      <c r="HM316" s="23"/>
      <c r="HN316" s="23"/>
      <c r="HO316" s="23"/>
      <c r="HP316" s="23"/>
      <c r="HQ316" s="23"/>
      <c r="HR316" s="23"/>
      <c r="HS316" s="23"/>
      <c r="HT316" s="23"/>
      <c r="HU316" s="23"/>
      <c r="HV316" s="23"/>
      <c r="HW316" s="23"/>
      <c r="HX316" s="23"/>
      <c r="HY316" s="23"/>
      <c r="HZ316" s="23"/>
      <c r="IA316" s="23"/>
      <c r="IB316" s="23"/>
      <c r="IC316" s="23"/>
      <c r="ID316" s="23"/>
      <c r="IE316" s="23"/>
      <c r="IF316" s="23"/>
      <c r="IG316" s="23"/>
      <c r="IH316" s="23"/>
      <c r="II316" s="23"/>
      <c r="IJ316" s="23"/>
      <c r="IK316" s="23"/>
      <c r="IL316" s="23"/>
      <c r="IM316" s="23"/>
      <c r="IN316" s="23"/>
      <c r="IO316" s="23"/>
      <c r="IP316" s="23"/>
      <c r="IQ316" s="23"/>
      <c r="IR316" s="23"/>
      <c r="IS316" s="23"/>
      <c r="IT316" s="23"/>
    </row>
    <row r="317" spans="1:254" customFormat="1" ht="12.75" x14ac:dyDescent="0.2">
      <c r="A317" s="266" t="s">
        <v>807</v>
      </c>
      <c r="B317" s="265" t="s">
        <v>806</v>
      </c>
      <c r="C317" s="264" t="s">
        <v>805</v>
      </c>
      <c r="D317" s="263" t="s">
        <v>436</v>
      </c>
      <c r="E317" s="262">
        <v>2.5700000000000001E-4</v>
      </c>
      <c r="F317" s="261" t="s">
        <v>875</v>
      </c>
      <c r="G317" s="260" t="s">
        <v>1008</v>
      </c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 t="e">
        <f>[2]Source!P81</f>
        <v>#REF!</v>
      </c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  <c r="BX317" s="23"/>
      <c r="BY317" s="23"/>
      <c r="BZ317" s="23"/>
      <c r="CA317" s="23"/>
      <c r="CB317" s="23"/>
      <c r="CC317" s="23"/>
      <c r="CD317" s="23"/>
      <c r="CE317" s="23"/>
      <c r="CF317" s="23"/>
      <c r="CG317" s="23"/>
      <c r="CH317" s="23"/>
      <c r="CI317" s="23"/>
      <c r="CJ317" s="23"/>
      <c r="CK317" s="23"/>
      <c r="CL317" s="23"/>
      <c r="CM317" s="23"/>
      <c r="CN317" s="23"/>
      <c r="CO317" s="23"/>
      <c r="CP317" s="23"/>
      <c r="CQ317" s="23"/>
      <c r="CR317" s="23"/>
      <c r="CS317" s="23"/>
      <c r="CT317" s="23"/>
      <c r="CU317" s="23"/>
      <c r="CV317" s="23"/>
      <c r="CW317" s="23"/>
      <c r="CX317" s="23"/>
      <c r="CY317" s="23"/>
      <c r="CZ317" s="23"/>
      <c r="DA317" s="23"/>
      <c r="DB317" s="23"/>
      <c r="DC317" s="23"/>
      <c r="DD317" s="23"/>
      <c r="DE317" s="23"/>
      <c r="DF317" s="23"/>
      <c r="DG317" s="23"/>
      <c r="DH317" s="23" t="e">
        <f>IF(E315&gt;0,ROUND([2]Source!P81/E315,2),0)</f>
        <v>#REF!</v>
      </c>
      <c r="DI317" s="23"/>
      <c r="DJ317" s="23"/>
      <c r="DK317" s="252" t="str">
        <f>F317</f>
        <v>Материал</v>
      </c>
      <c r="DL317" s="23" t="e">
        <f>[2]Source!P81</f>
        <v>#REF!</v>
      </c>
      <c r="DM317" s="23"/>
      <c r="DN317" s="23"/>
      <c r="DO317" s="23"/>
      <c r="DP317" s="23"/>
      <c r="DQ317" s="23"/>
      <c r="DR317" s="23"/>
      <c r="DS317" s="23"/>
      <c r="DT317" s="23"/>
      <c r="DU317" s="23"/>
      <c r="DV317" s="23"/>
      <c r="DW317" s="23"/>
      <c r="DX317" s="23"/>
      <c r="DY317" s="23"/>
      <c r="DZ317" s="23"/>
      <c r="EA317" s="23"/>
      <c r="EB317" s="23"/>
      <c r="EC317" s="23"/>
      <c r="ED317" s="23"/>
      <c r="EE317" s="23"/>
      <c r="EF317" s="23"/>
      <c r="EG317" s="23"/>
      <c r="EH317" s="23"/>
      <c r="EI317" s="23"/>
      <c r="EJ317" s="23"/>
      <c r="EK317" s="23"/>
      <c r="EL317" s="23"/>
      <c r="EM317" s="23"/>
      <c r="EN317" s="23"/>
      <c r="EO317" s="23"/>
      <c r="EP317" s="23"/>
      <c r="EQ317" s="23"/>
      <c r="ER317" s="23"/>
      <c r="ES317" s="23"/>
      <c r="ET317" s="23"/>
      <c r="EU317" s="23"/>
      <c r="EV317" s="23"/>
      <c r="EW317" s="23"/>
      <c r="EX317" s="23"/>
      <c r="EY317" s="23"/>
      <c r="EZ317" s="23"/>
      <c r="FA317" s="23"/>
      <c r="FB317" s="23"/>
      <c r="FC317" s="23"/>
      <c r="FD317" s="23"/>
      <c r="FE317" s="23"/>
      <c r="FF317" s="23"/>
      <c r="FG317" s="23"/>
      <c r="FH317" s="23"/>
      <c r="FI317" s="23"/>
      <c r="FJ317" s="23"/>
      <c r="FK317" s="23"/>
      <c r="FL317" s="23"/>
      <c r="FM317" s="23"/>
      <c r="FN317" s="23"/>
      <c r="FO317" s="23"/>
      <c r="FP317" s="23"/>
      <c r="FQ317" s="23"/>
      <c r="FR317" s="23"/>
      <c r="FS317" s="23"/>
      <c r="FT317" s="23"/>
      <c r="FU317" s="23"/>
      <c r="FV317" s="23"/>
      <c r="FW317" s="23"/>
      <c r="FX317" s="23"/>
      <c r="FY317" s="23"/>
      <c r="FZ317" s="23"/>
      <c r="GA317" s="23"/>
      <c r="GB317" s="23"/>
      <c r="GC317" s="23"/>
      <c r="GD317" s="23"/>
      <c r="GE317" s="23"/>
      <c r="GF317" s="23"/>
      <c r="GG317" s="23"/>
      <c r="GH317" s="23"/>
      <c r="GI317" s="23"/>
      <c r="GJ317" s="23"/>
      <c r="GK317" s="23"/>
      <c r="GL317" s="23"/>
      <c r="GM317" s="23"/>
      <c r="GN317" s="23"/>
      <c r="GO317" s="23"/>
      <c r="GP317" s="23"/>
      <c r="GQ317" s="23"/>
      <c r="GR317" s="23"/>
      <c r="GS317" s="23"/>
      <c r="GT317" s="23"/>
      <c r="GU317" s="23"/>
      <c r="GV317" s="23"/>
      <c r="GW317" s="23"/>
      <c r="GX317" s="23"/>
      <c r="GY317" s="23"/>
      <c r="GZ317" s="23"/>
      <c r="HA317" s="23"/>
      <c r="HB317" s="23"/>
      <c r="HC317" s="23"/>
      <c r="HD317" s="23"/>
      <c r="HE317" s="23"/>
      <c r="HF317" s="23"/>
      <c r="HG317" s="23"/>
      <c r="HH317" s="23"/>
      <c r="HI317" s="23"/>
      <c r="HJ317" s="23"/>
      <c r="HK317" s="23"/>
      <c r="HL317" s="23"/>
      <c r="HM317" s="23"/>
      <c r="HN317" s="23"/>
      <c r="HO317" s="23"/>
      <c r="HP317" s="23"/>
      <c r="HQ317" s="23"/>
      <c r="HR317" s="23"/>
      <c r="HS317" s="23"/>
      <c r="HT317" s="23"/>
      <c r="HU317" s="23"/>
      <c r="HV317" s="23"/>
      <c r="HW317" s="23"/>
      <c r="HX317" s="23"/>
      <c r="HY317" s="23"/>
      <c r="HZ317" s="23"/>
      <c r="IA317" s="23"/>
      <c r="IB317" s="23"/>
      <c r="IC317" s="23"/>
      <c r="ID317" s="23"/>
      <c r="IE317" s="23"/>
      <c r="IF317" s="23"/>
      <c r="IG317" s="23"/>
      <c r="IH317" s="23"/>
      <c r="II317" s="23"/>
      <c r="IJ317" s="23"/>
      <c r="IK317" s="23"/>
      <c r="IL317" s="23"/>
      <c r="IM317" s="23"/>
      <c r="IN317" s="23"/>
      <c r="IO317" s="23"/>
      <c r="IP317" s="23"/>
      <c r="IQ317" s="23"/>
      <c r="IR317" s="23"/>
      <c r="IS317" s="23"/>
      <c r="IT317" s="23"/>
    </row>
    <row r="318" spans="1:254" customFormat="1" ht="24" x14ac:dyDescent="0.2">
      <c r="A318" s="266" t="s">
        <v>804</v>
      </c>
      <c r="B318" s="265" t="s">
        <v>801</v>
      </c>
      <c r="C318" s="264" t="s">
        <v>803</v>
      </c>
      <c r="D318" s="263" t="s">
        <v>490</v>
      </c>
      <c r="E318" s="262">
        <v>303</v>
      </c>
      <c r="F318" s="261" t="s">
        <v>875</v>
      </c>
      <c r="G318" s="260" t="s">
        <v>1008</v>
      </c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 t="e">
        <f>[2]Source!P83</f>
        <v>#REF!</v>
      </c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  <c r="BX318" s="23"/>
      <c r="BY318" s="23"/>
      <c r="BZ318" s="23"/>
      <c r="CA318" s="23"/>
      <c r="CB318" s="23"/>
      <c r="CC318" s="23"/>
      <c r="CD318" s="23"/>
      <c r="CE318" s="23"/>
      <c r="CF318" s="23"/>
      <c r="CG318" s="23"/>
      <c r="CH318" s="23"/>
      <c r="CI318" s="23"/>
      <c r="CJ318" s="23"/>
      <c r="CK318" s="23"/>
      <c r="CL318" s="23"/>
      <c r="CM318" s="23"/>
      <c r="CN318" s="23"/>
      <c r="CO318" s="23"/>
      <c r="CP318" s="23"/>
      <c r="CQ318" s="23"/>
      <c r="CR318" s="23"/>
      <c r="CS318" s="23"/>
      <c r="CT318" s="23"/>
      <c r="CU318" s="23"/>
      <c r="CV318" s="23"/>
      <c r="CW318" s="23"/>
      <c r="CX318" s="23"/>
      <c r="CY318" s="23"/>
      <c r="CZ318" s="23"/>
      <c r="DA318" s="23"/>
      <c r="DB318" s="23"/>
      <c r="DC318" s="23"/>
      <c r="DD318" s="23"/>
      <c r="DE318" s="23"/>
      <c r="DF318" s="23"/>
      <c r="DG318" s="23"/>
      <c r="DH318" s="23" t="e">
        <f>IF(E315&gt;0,ROUND([2]Source!P83/E315,2),0)</f>
        <v>#REF!</v>
      </c>
      <c r="DI318" s="23"/>
      <c r="DJ318" s="23"/>
      <c r="DK318" s="252" t="str">
        <f>F318</f>
        <v>Материал</v>
      </c>
      <c r="DL318" s="23" t="e">
        <f>[2]Source!P83</f>
        <v>#REF!</v>
      </c>
      <c r="DM318" s="23"/>
      <c r="DN318" s="23"/>
      <c r="DO318" s="23"/>
      <c r="DP318" s="23"/>
      <c r="DQ318" s="23"/>
      <c r="DR318" s="23"/>
      <c r="DS318" s="23"/>
      <c r="DT318" s="23"/>
      <c r="DU318" s="23"/>
      <c r="DV318" s="23"/>
      <c r="DW318" s="23"/>
      <c r="DX318" s="23"/>
      <c r="DY318" s="23"/>
      <c r="DZ318" s="23"/>
      <c r="EA318" s="23"/>
      <c r="EB318" s="23"/>
      <c r="EC318" s="23"/>
      <c r="ED318" s="23"/>
      <c r="EE318" s="23"/>
      <c r="EF318" s="23"/>
      <c r="EG318" s="23"/>
      <c r="EH318" s="23"/>
      <c r="EI318" s="23"/>
      <c r="EJ318" s="23"/>
      <c r="EK318" s="23"/>
      <c r="EL318" s="23"/>
      <c r="EM318" s="23"/>
      <c r="EN318" s="23"/>
      <c r="EO318" s="23"/>
      <c r="EP318" s="23"/>
      <c r="EQ318" s="23"/>
      <c r="ER318" s="23"/>
      <c r="ES318" s="23"/>
      <c r="ET318" s="23"/>
      <c r="EU318" s="23"/>
      <c r="EV318" s="23"/>
      <c r="EW318" s="23"/>
      <c r="EX318" s="23"/>
      <c r="EY318" s="23"/>
      <c r="EZ318" s="23"/>
      <c r="FA318" s="23"/>
      <c r="FB318" s="23"/>
      <c r="FC318" s="23"/>
      <c r="FD318" s="23"/>
      <c r="FE318" s="23"/>
      <c r="FF318" s="23"/>
      <c r="FG318" s="23"/>
      <c r="FH318" s="23"/>
      <c r="FI318" s="23"/>
      <c r="FJ318" s="23"/>
      <c r="FK318" s="23"/>
      <c r="FL318" s="23"/>
      <c r="FM318" s="23"/>
      <c r="FN318" s="23"/>
      <c r="FO318" s="23"/>
      <c r="FP318" s="23"/>
      <c r="FQ318" s="23"/>
      <c r="FR318" s="23"/>
      <c r="FS318" s="23"/>
      <c r="FT318" s="23"/>
      <c r="FU318" s="23"/>
      <c r="FV318" s="23"/>
      <c r="FW318" s="23"/>
      <c r="FX318" s="23"/>
      <c r="FY318" s="23"/>
      <c r="FZ318" s="23"/>
      <c r="GA318" s="23"/>
      <c r="GB318" s="23"/>
      <c r="GC318" s="23"/>
      <c r="GD318" s="23"/>
      <c r="GE318" s="23"/>
      <c r="GF318" s="23"/>
      <c r="GG318" s="23"/>
      <c r="GH318" s="23"/>
      <c r="GI318" s="23"/>
      <c r="GJ318" s="23"/>
      <c r="GK318" s="23"/>
      <c r="GL318" s="23"/>
      <c r="GM318" s="23"/>
      <c r="GN318" s="23"/>
      <c r="GO318" s="23"/>
      <c r="GP318" s="23"/>
      <c r="GQ318" s="23"/>
      <c r="GR318" s="23"/>
      <c r="GS318" s="23"/>
      <c r="GT318" s="23"/>
      <c r="GU318" s="23"/>
      <c r="GV318" s="23"/>
      <c r="GW318" s="23"/>
      <c r="GX318" s="23"/>
      <c r="GY318" s="23"/>
      <c r="GZ318" s="23"/>
      <c r="HA318" s="23"/>
      <c r="HB318" s="23"/>
      <c r="HC318" s="23"/>
      <c r="HD318" s="23"/>
      <c r="HE318" s="23"/>
      <c r="HF318" s="23"/>
      <c r="HG318" s="23"/>
      <c r="HH318" s="23"/>
      <c r="HI318" s="23"/>
      <c r="HJ318" s="23"/>
      <c r="HK318" s="23"/>
      <c r="HL318" s="23"/>
      <c r="HM318" s="23"/>
      <c r="HN318" s="23"/>
      <c r="HO318" s="23"/>
      <c r="HP318" s="23"/>
      <c r="HQ318" s="23"/>
      <c r="HR318" s="23"/>
      <c r="HS318" s="23"/>
      <c r="HT318" s="23"/>
      <c r="HU318" s="23"/>
      <c r="HV318" s="23"/>
      <c r="HW318" s="23"/>
      <c r="HX318" s="23"/>
      <c r="HY318" s="23"/>
      <c r="HZ318" s="23"/>
      <c r="IA318" s="23"/>
      <c r="IB318" s="23"/>
      <c r="IC318" s="23"/>
      <c r="ID318" s="23"/>
      <c r="IE318" s="23"/>
      <c r="IF318" s="23"/>
      <c r="IG318" s="23"/>
      <c r="IH318" s="23"/>
      <c r="II318" s="23"/>
      <c r="IJ318" s="23"/>
      <c r="IK318" s="23"/>
      <c r="IL318" s="23"/>
      <c r="IM318" s="23"/>
      <c r="IN318" s="23"/>
      <c r="IO318" s="23"/>
      <c r="IP318" s="23"/>
      <c r="IQ318" s="23"/>
      <c r="IR318" s="23"/>
      <c r="IS318" s="23"/>
      <c r="IT318" s="23"/>
    </row>
    <row r="319" spans="1:254" customFormat="1" ht="12.75" x14ac:dyDescent="0.2">
      <c r="A319" s="266" t="s">
        <v>802</v>
      </c>
      <c r="B319" s="265" t="s">
        <v>801</v>
      </c>
      <c r="C319" s="264" t="s">
        <v>800</v>
      </c>
      <c r="D319" s="263" t="s">
        <v>490</v>
      </c>
      <c r="E319" s="262">
        <v>74</v>
      </c>
      <c r="F319" s="261" t="s">
        <v>875</v>
      </c>
      <c r="G319" s="260" t="s">
        <v>1008</v>
      </c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 t="e">
        <f>[2]Source!P85</f>
        <v>#REF!</v>
      </c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  <c r="BX319" s="23"/>
      <c r="BY319" s="23"/>
      <c r="BZ319" s="23"/>
      <c r="CA319" s="23"/>
      <c r="CB319" s="23"/>
      <c r="CC319" s="23"/>
      <c r="CD319" s="23"/>
      <c r="CE319" s="23"/>
      <c r="CF319" s="23"/>
      <c r="CG319" s="23"/>
      <c r="CH319" s="23"/>
      <c r="CI319" s="23"/>
      <c r="CJ319" s="23"/>
      <c r="CK319" s="23"/>
      <c r="CL319" s="23"/>
      <c r="CM319" s="23"/>
      <c r="CN319" s="23"/>
      <c r="CO319" s="23"/>
      <c r="CP319" s="23"/>
      <c r="CQ319" s="23"/>
      <c r="CR319" s="23"/>
      <c r="CS319" s="23"/>
      <c r="CT319" s="23"/>
      <c r="CU319" s="23"/>
      <c r="CV319" s="23"/>
      <c r="CW319" s="23"/>
      <c r="CX319" s="23"/>
      <c r="CY319" s="23"/>
      <c r="CZ319" s="23"/>
      <c r="DA319" s="23"/>
      <c r="DB319" s="23"/>
      <c r="DC319" s="23"/>
      <c r="DD319" s="23"/>
      <c r="DE319" s="23"/>
      <c r="DF319" s="23"/>
      <c r="DG319" s="23"/>
      <c r="DH319" s="23" t="e">
        <f>IF(E315&gt;0,ROUND([2]Source!P85/E315,2),0)</f>
        <v>#REF!</v>
      </c>
      <c r="DI319" s="23"/>
      <c r="DJ319" s="23"/>
      <c r="DK319" s="252" t="str">
        <f>F319</f>
        <v>Материал</v>
      </c>
      <c r="DL319" s="23" t="e">
        <f>[2]Source!P85</f>
        <v>#REF!</v>
      </c>
      <c r="DM319" s="23"/>
      <c r="DN319" s="23"/>
      <c r="DO319" s="23"/>
      <c r="DP319" s="23"/>
      <c r="DQ319" s="23"/>
      <c r="DR319" s="23"/>
      <c r="DS319" s="23"/>
      <c r="DT319" s="23"/>
      <c r="DU319" s="23"/>
      <c r="DV319" s="23"/>
      <c r="DW319" s="23"/>
      <c r="DX319" s="23"/>
      <c r="DY319" s="23"/>
      <c r="DZ319" s="23"/>
      <c r="EA319" s="23"/>
      <c r="EB319" s="23"/>
      <c r="EC319" s="23"/>
      <c r="ED319" s="23"/>
      <c r="EE319" s="23"/>
      <c r="EF319" s="23"/>
      <c r="EG319" s="23"/>
      <c r="EH319" s="23"/>
      <c r="EI319" s="23"/>
      <c r="EJ319" s="23"/>
      <c r="EK319" s="23"/>
      <c r="EL319" s="23"/>
      <c r="EM319" s="23"/>
      <c r="EN319" s="23"/>
      <c r="EO319" s="23"/>
      <c r="EP319" s="23"/>
      <c r="EQ319" s="23"/>
      <c r="ER319" s="23"/>
      <c r="ES319" s="23"/>
      <c r="ET319" s="23"/>
      <c r="EU319" s="23"/>
      <c r="EV319" s="23"/>
      <c r="EW319" s="23"/>
      <c r="EX319" s="23"/>
      <c r="EY319" s="23"/>
      <c r="EZ319" s="23"/>
      <c r="FA319" s="23"/>
      <c r="FB319" s="23"/>
      <c r="FC319" s="23"/>
      <c r="FD319" s="23"/>
      <c r="FE319" s="23"/>
      <c r="FF319" s="23"/>
      <c r="FG319" s="23"/>
      <c r="FH319" s="23"/>
      <c r="FI319" s="23"/>
      <c r="FJ319" s="23"/>
      <c r="FK319" s="23"/>
      <c r="FL319" s="23"/>
      <c r="FM319" s="23"/>
      <c r="FN319" s="23"/>
      <c r="FO319" s="23"/>
      <c r="FP319" s="23"/>
      <c r="FQ319" s="23"/>
      <c r="FR319" s="23"/>
      <c r="FS319" s="23"/>
      <c r="FT319" s="23"/>
      <c r="FU319" s="23"/>
      <c r="FV319" s="23"/>
      <c r="FW319" s="23"/>
      <c r="FX319" s="23"/>
      <c r="FY319" s="23"/>
      <c r="FZ319" s="23"/>
      <c r="GA319" s="23"/>
      <c r="GB319" s="23"/>
      <c r="GC319" s="23"/>
      <c r="GD319" s="23"/>
      <c r="GE319" s="23"/>
      <c r="GF319" s="23"/>
      <c r="GG319" s="23"/>
      <c r="GH319" s="23"/>
      <c r="GI319" s="23"/>
      <c r="GJ319" s="23"/>
      <c r="GK319" s="23"/>
      <c r="GL319" s="23"/>
      <c r="GM319" s="23"/>
      <c r="GN319" s="23"/>
      <c r="GO319" s="23"/>
      <c r="GP319" s="23"/>
      <c r="GQ319" s="23"/>
      <c r="GR319" s="23"/>
      <c r="GS319" s="23"/>
      <c r="GT319" s="23"/>
      <c r="GU319" s="23"/>
      <c r="GV319" s="23"/>
      <c r="GW319" s="23"/>
      <c r="GX319" s="23"/>
      <c r="GY319" s="23"/>
      <c r="GZ319" s="23"/>
      <c r="HA319" s="23"/>
      <c r="HB319" s="23"/>
      <c r="HC319" s="23"/>
      <c r="HD319" s="23"/>
      <c r="HE319" s="23"/>
      <c r="HF319" s="23"/>
      <c r="HG319" s="23"/>
      <c r="HH319" s="23"/>
      <c r="HI319" s="23"/>
      <c r="HJ319" s="23"/>
      <c r="HK319" s="23"/>
      <c r="HL319" s="23"/>
      <c r="HM319" s="23"/>
      <c r="HN319" s="23"/>
      <c r="HO319" s="23"/>
      <c r="HP319" s="23"/>
      <c r="HQ319" s="23"/>
      <c r="HR319" s="23"/>
      <c r="HS319" s="23"/>
      <c r="HT319" s="23"/>
      <c r="HU319" s="23"/>
      <c r="HV319" s="23"/>
      <c r="HW319" s="23"/>
      <c r="HX319" s="23"/>
      <c r="HY319" s="23"/>
      <c r="HZ319" s="23"/>
      <c r="IA319" s="23"/>
      <c r="IB319" s="23"/>
      <c r="IC319" s="23"/>
      <c r="ID319" s="23"/>
      <c r="IE319" s="23"/>
      <c r="IF319" s="23"/>
      <c r="IG319" s="23"/>
      <c r="IH319" s="23"/>
      <c r="II319" s="23"/>
      <c r="IJ319" s="23"/>
      <c r="IK319" s="23"/>
      <c r="IL319" s="23"/>
      <c r="IM319" s="23"/>
      <c r="IN319" s="23"/>
      <c r="IO319" s="23"/>
      <c r="IP319" s="23"/>
      <c r="IQ319" s="23"/>
      <c r="IR319" s="23"/>
      <c r="IS319" s="23"/>
      <c r="IT319" s="23"/>
    </row>
    <row r="320" spans="1:254" customFormat="1" ht="12.75" x14ac:dyDescent="0.2">
      <c r="A320" s="259" t="s">
        <v>799</v>
      </c>
      <c r="B320" s="258" t="s">
        <v>798</v>
      </c>
      <c r="C320" s="257" t="s">
        <v>797</v>
      </c>
      <c r="D320" s="256" t="s">
        <v>490</v>
      </c>
      <c r="E320" s="255">
        <v>680</v>
      </c>
      <c r="F320" s="254" t="s">
        <v>875</v>
      </c>
      <c r="G320" s="253" t="s">
        <v>1008</v>
      </c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 t="e">
        <f>[2]Source!P87</f>
        <v>#REF!</v>
      </c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  <c r="BX320" s="23"/>
      <c r="BY320" s="23"/>
      <c r="BZ320" s="23"/>
      <c r="CA320" s="23"/>
      <c r="CB320" s="23"/>
      <c r="CC320" s="23"/>
      <c r="CD320" s="23"/>
      <c r="CE320" s="23"/>
      <c r="CF320" s="23"/>
      <c r="CG320" s="23"/>
      <c r="CH320" s="23"/>
      <c r="CI320" s="23"/>
      <c r="CJ320" s="23"/>
      <c r="CK320" s="23"/>
      <c r="CL320" s="23"/>
      <c r="CM320" s="23"/>
      <c r="CN320" s="23"/>
      <c r="CO320" s="23"/>
      <c r="CP320" s="23"/>
      <c r="CQ320" s="23"/>
      <c r="CR320" s="23"/>
      <c r="CS320" s="23"/>
      <c r="CT320" s="23"/>
      <c r="CU320" s="23"/>
      <c r="CV320" s="23"/>
      <c r="CW320" s="23"/>
      <c r="CX320" s="23"/>
      <c r="CY320" s="23"/>
      <c r="CZ320" s="23"/>
      <c r="DA320" s="23"/>
      <c r="DB320" s="23"/>
      <c r="DC320" s="23"/>
      <c r="DD320" s="23"/>
      <c r="DE320" s="23"/>
      <c r="DF320" s="23"/>
      <c r="DG320" s="23"/>
      <c r="DH320" s="23" t="e">
        <f>IF(E315&gt;0,ROUND([2]Source!P87/E315,2),0)</f>
        <v>#REF!</v>
      </c>
      <c r="DI320" s="23"/>
      <c r="DJ320" s="23"/>
      <c r="DK320" s="252" t="str">
        <f>F320</f>
        <v>Материал</v>
      </c>
      <c r="DL320" s="23" t="e">
        <f>[2]Source!P87</f>
        <v>#REF!</v>
      </c>
      <c r="DM320" s="23"/>
      <c r="DN320" s="23"/>
      <c r="DO320" s="23"/>
      <c r="DP320" s="23"/>
      <c r="DQ320" s="23"/>
      <c r="DR320" s="23"/>
      <c r="DS320" s="23"/>
      <c r="DT320" s="23"/>
      <c r="DU320" s="23"/>
      <c r="DV320" s="23"/>
      <c r="DW320" s="23"/>
      <c r="DX320" s="23"/>
      <c r="DY320" s="23"/>
      <c r="DZ320" s="23"/>
      <c r="EA320" s="23"/>
      <c r="EB320" s="23"/>
      <c r="EC320" s="23"/>
      <c r="ED320" s="23"/>
      <c r="EE320" s="23"/>
      <c r="EF320" s="23"/>
      <c r="EG320" s="23"/>
      <c r="EH320" s="23"/>
      <c r="EI320" s="23"/>
      <c r="EJ320" s="23"/>
      <c r="EK320" s="23"/>
      <c r="EL320" s="23"/>
      <c r="EM320" s="23"/>
      <c r="EN320" s="23"/>
      <c r="EO320" s="23"/>
      <c r="EP320" s="23"/>
      <c r="EQ320" s="23"/>
      <c r="ER320" s="23"/>
      <c r="ES320" s="23"/>
      <c r="ET320" s="23"/>
      <c r="EU320" s="23"/>
      <c r="EV320" s="23"/>
      <c r="EW320" s="23"/>
      <c r="EX320" s="23"/>
      <c r="EY320" s="23"/>
      <c r="EZ320" s="23"/>
      <c r="FA320" s="23"/>
      <c r="FB320" s="23"/>
      <c r="FC320" s="23"/>
      <c r="FD320" s="23"/>
      <c r="FE320" s="23"/>
      <c r="FF320" s="23"/>
      <c r="FG320" s="23"/>
      <c r="FH320" s="23"/>
      <c r="FI320" s="23"/>
      <c r="FJ320" s="23"/>
      <c r="FK320" s="23"/>
      <c r="FL320" s="23"/>
      <c r="FM320" s="23"/>
      <c r="FN320" s="23"/>
      <c r="FO320" s="23"/>
      <c r="FP320" s="23"/>
      <c r="FQ320" s="23"/>
      <c r="FR320" s="23"/>
      <c r="FS320" s="23"/>
      <c r="FT320" s="23"/>
      <c r="FU320" s="23"/>
      <c r="FV320" s="23"/>
      <c r="FW320" s="23"/>
      <c r="FX320" s="23"/>
      <c r="FY320" s="23"/>
      <c r="FZ320" s="23"/>
      <c r="GA320" s="23"/>
      <c r="GB320" s="23"/>
      <c r="GC320" s="23"/>
      <c r="GD320" s="23"/>
      <c r="GE320" s="23"/>
      <c r="GF320" s="23"/>
      <c r="GG320" s="23"/>
      <c r="GH320" s="23"/>
      <c r="GI320" s="23"/>
      <c r="GJ320" s="23"/>
      <c r="GK320" s="23"/>
      <c r="GL320" s="23"/>
      <c r="GM320" s="23"/>
      <c r="GN320" s="23"/>
      <c r="GO320" s="23"/>
      <c r="GP320" s="23"/>
      <c r="GQ320" s="23"/>
      <c r="GR320" s="23"/>
      <c r="GS320" s="23"/>
      <c r="GT320" s="23"/>
      <c r="GU320" s="23"/>
      <c r="GV320" s="23"/>
      <c r="GW320" s="23"/>
      <c r="GX320" s="23"/>
      <c r="GY320" s="23"/>
      <c r="GZ320" s="23"/>
      <c r="HA320" s="23"/>
      <c r="HB320" s="23"/>
      <c r="HC320" s="23"/>
      <c r="HD320" s="23"/>
      <c r="HE320" s="23"/>
      <c r="HF320" s="23"/>
      <c r="HG320" s="23"/>
      <c r="HH320" s="23"/>
      <c r="HI320" s="23"/>
      <c r="HJ320" s="23"/>
      <c r="HK320" s="23"/>
      <c r="HL320" s="23"/>
      <c r="HM320" s="23"/>
      <c r="HN320" s="23"/>
      <c r="HO320" s="23"/>
      <c r="HP320" s="23"/>
      <c r="HQ320" s="23"/>
      <c r="HR320" s="23"/>
      <c r="HS320" s="23"/>
      <c r="HT320" s="23"/>
      <c r="HU320" s="23"/>
      <c r="HV320" s="23"/>
      <c r="HW320" s="23"/>
      <c r="HX320" s="23"/>
      <c r="HY320" s="23"/>
      <c r="HZ320" s="23"/>
      <c r="IA320" s="23"/>
      <c r="IB320" s="23"/>
      <c r="IC320" s="23"/>
      <c r="ID320" s="23"/>
      <c r="IE320" s="23"/>
      <c r="IF320" s="23"/>
      <c r="IG320" s="23"/>
      <c r="IH320" s="23"/>
      <c r="II320" s="23"/>
      <c r="IJ320" s="23"/>
      <c r="IK320" s="23"/>
      <c r="IL320" s="23"/>
      <c r="IM320" s="23"/>
      <c r="IN320" s="23"/>
      <c r="IO320" s="23"/>
      <c r="IP320" s="23"/>
      <c r="IQ320" s="23"/>
      <c r="IR320" s="23"/>
      <c r="IS320" s="23"/>
      <c r="IT320" s="23"/>
    </row>
    <row r="321" spans="1:254" customFormat="1" ht="24" x14ac:dyDescent="0.2">
      <c r="A321" s="101">
        <v>11</v>
      </c>
      <c r="B321" s="109" t="s">
        <v>796</v>
      </c>
      <c r="C321" s="102" t="s">
        <v>795</v>
      </c>
      <c r="D321" s="103" t="s">
        <v>20</v>
      </c>
      <c r="E321" s="104">
        <v>0.09</v>
      </c>
      <c r="F321" s="243"/>
      <c r="G321" s="108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  <c r="BX321" s="23"/>
      <c r="BY321" s="23"/>
      <c r="BZ321" s="23"/>
      <c r="CA321" s="23"/>
      <c r="CB321" s="23"/>
      <c r="CC321" s="23"/>
      <c r="CD321" s="23"/>
      <c r="CE321" s="23"/>
      <c r="CF321" s="23"/>
      <c r="CG321" s="23"/>
      <c r="CH321" s="23"/>
      <c r="CI321" s="23"/>
      <c r="CJ321" s="23"/>
      <c r="CK321" s="23"/>
      <c r="CL321" s="23"/>
      <c r="CM321" s="23"/>
      <c r="CN321" s="23"/>
      <c r="CO321" s="23"/>
      <c r="CP321" s="23"/>
      <c r="CQ321" s="23"/>
      <c r="CR321" s="23"/>
      <c r="CS321" s="23"/>
      <c r="CT321" s="23"/>
      <c r="CU321" s="23"/>
      <c r="CV321" s="23"/>
      <c r="CW321" s="23"/>
      <c r="CX321" s="23"/>
      <c r="CY321" s="23"/>
      <c r="CZ321" s="23"/>
      <c r="DA321" s="23"/>
      <c r="DB321" s="23"/>
      <c r="DC321" s="23"/>
      <c r="DD321" s="23"/>
      <c r="DE321" s="23"/>
      <c r="DF321" s="23"/>
      <c r="DG321" s="23"/>
      <c r="DH321" s="23"/>
      <c r="DI321" s="23"/>
      <c r="DJ321" s="23"/>
      <c r="DK321" s="23"/>
      <c r="DL321" s="23"/>
      <c r="DM321" s="23"/>
      <c r="DN321" s="23"/>
      <c r="DO321" s="23"/>
      <c r="DP321" s="23"/>
      <c r="DQ321" s="23"/>
      <c r="DR321" s="23"/>
      <c r="DS321" s="23"/>
      <c r="DT321" s="23"/>
      <c r="DU321" s="23"/>
      <c r="DV321" s="23"/>
      <c r="DW321" s="23"/>
      <c r="DX321" s="23"/>
      <c r="DY321" s="23"/>
      <c r="DZ321" s="23"/>
      <c r="EA321" s="23"/>
      <c r="EB321" s="23"/>
      <c r="EC321" s="23"/>
      <c r="ED321" s="23"/>
      <c r="EE321" s="23"/>
      <c r="EF321" s="23"/>
      <c r="EG321" s="23"/>
      <c r="EH321" s="23"/>
      <c r="EI321" s="23"/>
      <c r="EJ321" s="23"/>
      <c r="EK321" s="23"/>
      <c r="EL321" s="23"/>
      <c r="EM321" s="23"/>
      <c r="EN321" s="23"/>
      <c r="EO321" s="23"/>
      <c r="EP321" s="23"/>
      <c r="EQ321" s="23"/>
      <c r="ER321" s="23"/>
      <c r="ES321" s="23"/>
      <c r="ET321" s="23"/>
      <c r="EU321" s="23"/>
      <c r="EV321" s="23"/>
      <c r="EW321" s="23"/>
      <c r="EX321" s="23"/>
      <c r="EY321" s="23"/>
      <c r="EZ321" s="23"/>
      <c r="FA321" s="23"/>
      <c r="FB321" s="23"/>
      <c r="FC321" s="23"/>
      <c r="FD321" s="23"/>
      <c r="FE321" s="23"/>
      <c r="FF321" s="23"/>
      <c r="FG321" s="23"/>
      <c r="FH321" s="23"/>
      <c r="FI321" s="23"/>
      <c r="FJ321" s="23"/>
      <c r="FK321" s="23"/>
      <c r="FL321" s="23"/>
      <c r="FM321" s="23"/>
      <c r="FN321" s="23"/>
      <c r="FO321" s="23"/>
      <c r="FP321" s="23"/>
      <c r="FQ321" s="23"/>
      <c r="FR321" s="23"/>
      <c r="FS321" s="23"/>
      <c r="FT321" s="23"/>
      <c r="FU321" s="23"/>
      <c r="FV321" s="23"/>
      <c r="FW321" s="23"/>
      <c r="FX321" s="23"/>
      <c r="FY321" s="23"/>
      <c r="FZ321" s="23"/>
      <c r="GA321" s="23"/>
      <c r="GB321" s="23"/>
      <c r="GC321" s="23"/>
      <c r="GD321" s="23"/>
      <c r="GE321" s="23"/>
      <c r="GF321" s="23"/>
      <c r="GG321" s="23"/>
      <c r="GH321" s="23"/>
      <c r="GI321" s="23"/>
      <c r="GJ321" s="23"/>
      <c r="GK321" s="23"/>
      <c r="GL321" s="23"/>
      <c r="GM321" s="23"/>
      <c r="GN321" s="23"/>
      <c r="GO321" s="23"/>
      <c r="GP321" s="23"/>
      <c r="GQ321" s="23"/>
      <c r="GR321" s="23"/>
      <c r="GS321" s="23"/>
      <c r="GT321" s="23"/>
      <c r="GU321" s="23"/>
      <c r="GV321" s="23"/>
      <c r="GW321" s="23"/>
      <c r="GX321" s="23"/>
      <c r="GY321" s="23"/>
      <c r="GZ321" s="23"/>
      <c r="HA321" s="23"/>
      <c r="HB321" s="23"/>
      <c r="HC321" s="23"/>
      <c r="HD321" s="23"/>
      <c r="HE321" s="23"/>
      <c r="HF321" s="23"/>
      <c r="HG321" s="23"/>
      <c r="HH321" s="23"/>
      <c r="HI321" s="23"/>
      <c r="HJ321" s="23"/>
      <c r="HK321" s="23"/>
      <c r="HL321" s="23"/>
      <c r="HM321" s="23"/>
      <c r="HN321" s="23"/>
      <c r="HO321" s="23"/>
      <c r="HP321" s="23"/>
      <c r="HQ321" s="23"/>
      <c r="HR321" s="23"/>
      <c r="HS321" s="23"/>
      <c r="HT321" s="23"/>
      <c r="HU321" s="23"/>
      <c r="HV321" s="23"/>
      <c r="HW321" s="23"/>
      <c r="HX321" s="23"/>
      <c r="HY321" s="23"/>
      <c r="HZ321" s="23"/>
      <c r="IA321" s="23"/>
      <c r="IB321" s="23"/>
      <c r="IC321" s="23"/>
      <c r="ID321" s="23"/>
      <c r="IE321" s="23"/>
      <c r="IF321" s="23"/>
      <c r="IG321" s="23"/>
      <c r="IH321" s="23"/>
      <c r="II321" s="23"/>
      <c r="IJ321" s="23"/>
      <c r="IK321" s="23"/>
      <c r="IL321" s="23"/>
      <c r="IM321" s="23"/>
      <c r="IN321" s="23"/>
      <c r="IO321" s="23"/>
      <c r="IP321" s="23"/>
      <c r="IQ321" s="23"/>
      <c r="IR321" s="23"/>
      <c r="IS321" s="23"/>
      <c r="IT321" s="23"/>
    </row>
    <row r="322" spans="1:254" customFormat="1" ht="33.75" x14ac:dyDescent="0.2">
      <c r="A322" s="101">
        <v>12</v>
      </c>
      <c r="B322" s="109" t="s">
        <v>794</v>
      </c>
      <c r="C322" s="102" t="s">
        <v>793</v>
      </c>
      <c r="D322" s="103" t="s">
        <v>792</v>
      </c>
      <c r="E322" s="104">
        <v>0.9</v>
      </c>
      <c r="F322" s="243"/>
      <c r="G322" s="108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  <c r="BX322" s="23"/>
      <c r="BY322" s="23"/>
      <c r="BZ322" s="23"/>
      <c r="CA322" s="23"/>
      <c r="CB322" s="23"/>
      <c r="CC322" s="23"/>
      <c r="CD322" s="23"/>
      <c r="CE322" s="23"/>
      <c r="CF322" s="23"/>
      <c r="CG322" s="23"/>
      <c r="CH322" s="23"/>
      <c r="CI322" s="23"/>
      <c r="CJ322" s="23"/>
      <c r="CK322" s="23"/>
      <c r="CL322" s="23"/>
      <c r="CM322" s="23"/>
      <c r="CN322" s="23"/>
      <c r="CO322" s="23"/>
      <c r="CP322" s="23"/>
      <c r="CQ322" s="23"/>
      <c r="CR322" s="23"/>
      <c r="CS322" s="23"/>
      <c r="CT322" s="23"/>
      <c r="CU322" s="23"/>
      <c r="CV322" s="23"/>
      <c r="CW322" s="23"/>
      <c r="CX322" s="23"/>
      <c r="CY322" s="23"/>
      <c r="CZ322" s="23"/>
      <c r="DA322" s="23"/>
      <c r="DB322" s="23"/>
      <c r="DC322" s="23"/>
      <c r="DD322" s="23"/>
      <c r="DE322" s="23"/>
      <c r="DF322" s="23"/>
      <c r="DG322" s="23"/>
      <c r="DH322" s="23"/>
      <c r="DI322" s="23"/>
      <c r="DJ322" s="23"/>
      <c r="DK322" s="23"/>
      <c r="DL322" s="23"/>
      <c r="DM322" s="23"/>
      <c r="DN322" s="23"/>
      <c r="DO322" s="23"/>
      <c r="DP322" s="23"/>
      <c r="DQ322" s="23"/>
      <c r="DR322" s="23"/>
      <c r="DS322" s="23"/>
      <c r="DT322" s="23"/>
      <c r="DU322" s="23"/>
      <c r="DV322" s="23"/>
      <c r="DW322" s="23"/>
      <c r="DX322" s="23"/>
      <c r="DY322" s="23"/>
      <c r="DZ322" s="23"/>
      <c r="EA322" s="23"/>
      <c r="EB322" s="23"/>
      <c r="EC322" s="23"/>
      <c r="ED322" s="23"/>
      <c r="EE322" s="23"/>
      <c r="EF322" s="23"/>
      <c r="EG322" s="23"/>
      <c r="EH322" s="23"/>
      <c r="EI322" s="23"/>
      <c r="EJ322" s="23"/>
      <c r="EK322" s="23"/>
      <c r="EL322" s="23"/>
      <c r="EM322" s="23"/>
      <c r="EN322" s="23"/>
      <c r="EO322" s="23"/>
      <c r="EP322" s="23"/>
      <c r="EQ322" s="23"/>
      <c r="ER322" s="23"/>
      <c r="ES322" s="23"/>
      <c r="ET322" s="23"/>
      <c r="EU322" s="23"/>
      <c r="EV322" s="23"/>
      <c r="EW322" s="23"/>
      <c r="EX322" s="23"/>
      <c r="EY322" s="23"/>
      <c r="EZ322" s="23"/>
      <c r="FA322" s="23"/>
      <c r="FB322" s="23"/>
      <c r="FC322" s="23"/>
      <c r="FD322" s="23"/>
      <c r="FE322" s="23"/>
      <c r="FF322" s="23"/>
      <c r="FG322" s="23"/>
      <c r="FH322" s="23"/>
      <c r="FI322" s="23"/>
      <c r="FJ322" s="23"/>
      <c r="FK322" s="23"/>
      <c r="FL322" s="23"/>
      <c r="FM322" s="23"/>
      <c r="FN322" s="23"/>
      <c r="FO322" s="23"/>
      <c r="FP322" s="23"/>
      <c r="FQ322" s="23"/>
      <c r="FR322" s="23"/>
      <c r="FS322" s="23"/>
      <c r="FT322" s="23"/>
      <c r="FU322" s="23"/>
      <c r="FV322" s="23"/>
      <c r="FW322" s="23"/>
      <c r="FX322" s="23"/>
      <c r="FY322" s="23"/>
      <c r="FZ322" s="23"/>
      <c r="GA322" s="23"/>
      <c r="GB322" s="23"/>
      <c r="GC322" s="23"/>
      <c r="GD322" s="23"/>
      <c r="GE322" s="23"/>
      <c r="GF322" s="23"/>
      <c r="GG322" s="23"/>
      <c r="GH322" s="23"/>
      <c r="GI322" s="23"/>
      <c r="GJ322" s="23"/>
      <c r="GK322" s="23"/>
      <c r="GL322" s="23"/>
      <c r="GM322" s="23"/>
      <c r="GN322" s="23"/>
      <c r="GO322" s="23"/>
      <c r="GP322" s="23"/>
      <c r="GQ322" s="23"/>
      <c r="GR322" s="23"/>
      <c r="GS322" s="23"/>
      <c r="GT322" s="23"/>
      <c r="GU322" s="23"/>
      <c r="GV322" s="23"/>
      <c r="GW322" s="23"/>
      <c r="GX322" s="23"/>
      <c r="GY322" s="23"/>
      <c r="GZ322" s="23"/>
      <c r="HA322" s="23"/>
      <c r="HB322" s="23"/>
      <c r="HC322" s="23"/>
      <c r="HD322" s="23"/>
      <c r="HE322" s="23"/>
      <c r="HF322" s="23"/>
      <c r="HG322" s="23"/>
      <c r="HH322" s="23"/>
      <c r="HI322" s="23"/>
      <c r="HJ322" s="23"/>
      <c r="HK322" s="23"/>
      <c r="HL322" s="23"/>
      <c r="HM322" s="23"/>
      <c r="HN322" s="23"/>
      <c r="HO322" s="23"/>
      <c r="HP322" s="23"/>
      <c r="HQ322" s="23"/>
      <c r="HR322" s="23"/>
      <c r="HS322" s="23"/>
      <c r="HT322" s="23"/>
      <c r="HU322" s="23"/>
      <c r="HV322" s="23"/>
      <c r="HW322" s="23"/>
      <c r="HX322" s="23"/>
      <c r="HY322" s="23"/>
      <c r="HZ322" s="23"/>
      <c r="IA322" s="23"/>
      <c r="IB322" s="23"/>
      <c r="IC322" s="23"/>
      <c r="ID322" s="23"/>
      <c r="IE322" s="23"/>
      <c r="IF322" s="23"/>
      <c r="IG322" s="23"/>
      <c r="IH322" s="23"/>
      <c r="II322" s="23"/>
      <c r="IJ322" s="23"/>
      <c r="IK322" s="23"/>
      <c r="IL322" s="23"/>
      <c r="IM322" s="23"/>
      <c r="IN322" s="23"/>
      <c r="IO322" s="23"/>
      <c r="IP322" s="23"/>
      <c r="IQ322" s="23"/>
      <c r="IR322" s="23"/>
      <c r="IS322" s="23"/>
      <c r="IT322" s="23"/>
    </row>
    <row r="323" spans="1:254" customFormat="1" ht="13.5" thickBot="1" x14ac:dyDescent="0.25">
      <c r="C323" s="25" t="s">
        <v>328</v>
      </c>
      <c r="D323" s="25"/>
      <c r="E323" s="25"/>
      <c r="F323" s="25"/>
      <c r="G323" s="267">
        <v>1199869.2</v>
      </c>
    </row>
    <row r="324" spans="1:254" customFormat="1" ht="21" customHeight="1" x14ac:dyDescent="0.2">
      <c r="A324" s="443" t="s">
        <v>597</v>
      </c>
      <c r="B324" s="443"/>
      <c r="C324" s="443"/>
      <c r="D324" s="443"/>
      <c r="E324" s="443"/>
      <c r="F324" s="443"/>
      <c r="G324" s="443"/>
    </row>
    <row r="325" spans="1:254" customFormat="1" ht="21" customHeight="1" thickBot="1" x14ac:dyDescent="0.25">
      <c r="A325" s="413" t="s">
        <v>536</v>
      </c>
      <c r="B325" s="413"/>
      <c r="C325" s="414" t="s">
        <v>596</v>
      </c>
      <c r="D325" s="414"/>
      <c r="E325" s="414"/>
      <c r="F325" s="414"/>
      <c r="G325" s="414"/>
      <c r="BS325" s="244" t="str">
        <f>C325</f>
        <v xml:space="preserve"> Проезды и стоянки Ап №1, Ап№2 Тип 1 S=1087+889,75=1977 м2; БР 100.30.15=288 м,БР 100.60.20=43м</v>
      </c>
      <c r="IP325" s="23"/>
    </row>
    <row r="326" spans="1:254" customFormat="1" ht="21" customHeight="1" x14ac:dyDescent="0.2">
      <c r="A326" s="52">
        <v>1</v>
      </c>
      <c r="B326" s="60" t="s">
        <v>443</v>
      </c>
      <c r="C326" s="53" t="s">
        <v>444</v>
      </c>
      <c r="D326" s="54" t="s">
        <v>40</v>
      </c>
      <c r="E326" s="55">
        <v>0.72</v>
      </c>
      <c r="F326" s="58"/>
      <c r="G326" s="59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  <c r="BX326" s="23"/>
      <c r="BY326" s="23"/>
      <c r="BZ326" s="23"/>
      <c r="CA326" s="23"/>
      <c r="CB326" s="23"/>
      <c r="CC326" s="23"/>
      <c r="CD326" s="23"/>
      <c r="CE326" s="23"/>
      <c r="CF326" s="23"/>
      <c r="CG326" s="23"/>
      <c r="CH326" s="23"/>
      <c r="CI326" s="23"/>
      <c r="CJ326" s="23"/>
      <c r="CK326" s="23"/>
      <c r="CL326" s="23"/>
      <c r="CM326" s="23"/>
      <c r="CN326" s="23"/>
      <c r="CO326" s="23"/>
      <c r="CP326" s="23"/>
      <c r="CQ326" s="23"/>
      <c r="CR326" s="23"/>
      <c r="CS326" s="23"/>
      <c r="CT326" s="23"/>
      <c r="CU326" s="23"/>
      <c r="CV326" s="23"/>
      <c r="CW326" s="23"/>
      <c r="CX326" s="23"/>
      <c r="CY326" s="23"/>
      <c r="CZ326" s="23"/>
      <c r="DA326" s="23"/>
      <c r="DB326" s="23"/>
      <c r="DC326" s="23"/>
      <c r="DD326" s="23"/>
      <c r="DE326" s="23"/>
      <c r="DF326" s="23"/>
      <c r="DG326" s="23"/>
      <c r="DH326" s="23"/>
      <c r="DI326" s="23"/>
      <c r="DJ326" s="23"/>
      <c r="DK326" s="23"/>
      <c r="DL326" s="23"/>
      <c r="DM326" s="23"/>
      <c r="DN326" s="23"/>
      <c r="DO326" s="23"/>
      <c r="DP326" s="23"/>
      <c r="DQ326" s="23"/>
      <c r="DR326" s="23"/>
      <c r="DS326" s="23"/>
      <c r="DT326" s="23"/>
      <c r="DU326" s="23"/>
      <c r="DV326" s="23"/>
      <c r="DW326" s="23"/>
      <c r="DX326" s="23"/>
      <c r="DY326" s="23"/>
      <c r="DZ326" s="23"/>
      <c r="EA326" s="23"/>
      <c r="EB326" s="23"/>
      <c r="EC326" s="23"/>
      <c r="ED326" s="23"/>
      <c r="EE326" s="23"/>
      <c r="EF326" s="23"/>
      <c r="EG326" s="23"/>
      <c r="EH326" s="23"/>
      <c r="EI326" s="23"/>
      <c r="EJ326" s="23"/>
      <c r="EK326" s="23"/>
      <c r="EL326" s="23"/>
      <c r="EM326" s="23"/>
      <c r="EN326" s="23"/>
      <c r="EO326" s="23"/>
      <c r="EP326" s="23"/>
      <c r="EQ326" s="23"/>
      <c r="ER326" s="23"/>
      <c r="ES326" s="23"/>
      <c r="ET326" s="23"/>
      <c r="EU326" s="23"/>
      <c r="EV326" s="23"/>
      <c r="EW326" s="23"/>
      <c r="EX326" s="23"/>
      <c r="EY326" s="23"/>
      <c r="EZ326" s="23"/>
      <c r="FA326" s="23"/>
      <c r="FB326" s="23"/>
      <c r="FC326" s="23"/>
      <c r="FD326" s="23"/>
      <c r="FE326" s="23"/>
      <c r="FF326" s="23"/>
      <c r="FG326" s="23"/>
      <c r="FH326" s="23"/>
      <c r="FI326" s="23"/>
      <c r="FJ326" s="23"/>
      <c r="FK326" s="23"/>
      <c r="FL326" s="23"/>
      <c r="FM326" s="23"/>
      <c r="FN326" s="23"/>
      <c r="FO326" s="23"/>
      <c r="FP326" s="23"/>
      <c r="FQ326" s="23"/>
      <c r="FR326" s="23"/>
      <c r="FS326" s="23"/>
      <c r="FT326" s="23"/>
      <c r="FU326" s="23"/>
      <c r="FV326" s="23"/>
      <c r="FW326" s="23"/>
      <c r="FX326" s="23"/>
      <c r="FY326" s="23"/>
      <c r="FZ326" s="23"/>
      <c r="GA326" s="23"/>
      <c r="GB326" s="23"/>
      <c r="GC326" s="23"/>
      <c r="GD326" s="23"/>
      <c r="GE326" s="23"/>
      <c r="GF326" s="23"/>
      <c r="GG326" s="23"/>
      <c r="GH326" s="23"/>
      <c r="GI326" s="23"/>
      <c r="GJ326" s="23"/>
      <c r="GK326" s="23"/>
      <c r="GL326" s="23"/>
      <c r="GM326" s="23"/>
      <c r="GN326" s="23"/>
      <c r="GO326" s="23"/>
      <c r="GP326" s="23"/>
      <c r="GQ326" s="23"/>
      <c r="GR326" s="23"/>
      <c r="GS326" s="23"/>
      <c r="GT326" s="23"/>
      <c r="GU326" s="23"/>
      <c r="GV326" s="23"/>
      <c r="GW326" s="23"/>
      <c r="GX326" s="23"/>
      <c r="GY326" s="23"/>
      <c r="GZ326" s="23"/>
      <c r="HA326" s="23"/>
      <c r="HB326" s="23"/>
      <c r="HC326" s="23"/>
      <c r="HD326" s="23"/>
      <c r="HE326" s="23"/>
      <c r="HF326" s="23"/>
      <c r="HG326" s="23"/>
      <c r="HH326" s="23"/>
      <c r="HI326" s="23"/>
      <c r="HJ326" s="23"/>
      <c r="HK326" s="23"/>
      <c r="HL326" s="23"/>
      <c r="HM326" s="23"/>
      <c r="HN326" s="23"/>
      <c r="HO326" s="23"/>
      <c r="HP326" s="23"/>
      <c r="HQ326" s="23"/>
      <c r="HR326" s="23"/>
      <c r="HS326" s="23"/>
      <c r="HT326" s="23"/>
      <c r="HU326" s="23"/>
      <c r="HV326" s="23"/>
      <c r="HW326" s="23"/>
      <c r="HX326" s="23"/>
      <c r="HY326" s="23"/>
      <c r="HZ326" s="23"/>
      <c r="IA326" s="23"/>
      <c r="IB326" s="23"/>
      <c r="IC326" s="23"/>
      <c r="ID326" s="23"/>
      <c r="IE326" s="23"/>
      <c r="IF326" s="23"/>
      <c r="IG326" s="23"/>
      <c r="IH326" s="23"/>
      <c r="II326" s="23"/>
      <c r="IJ326" s="23"/>
      <c r="IK326" s="23"/>
      <c r="IL326" s="23"/>
      <c r="IM326" s="23"/>
      <c r="IN326" s="23"/>
      <c r="IO326" s="23"/>
      <c r="IP326" s="23"/>
    </row>
    <row r="327" spans="1:254" customFormat="1" ht="21" customHeight="1" x14ac:dyDescent="0.2">
      <c r="A327" s="101">
        <v>2</v>
      </c>
      <c r="B327" s="109" t="s">
        <v>445</v>
      </c>
      <c r="C327" s="102" t="s">
        <v>531</v>
      </c>
      <c r="D327" s="103" t="s">
        <v>446</v>
      </c>
      <c r="E327" s="104">
        <v>7.2723000000000004</v>
      </c>
      <c r="F327" s="107"/>
      <c r="G327" s="108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  <c r="BX327" s="23"/>
      <c r="BY327" s="23"/>
      <c r="BZ327" s="23"/>
      <c r="CA327" s="23"/>
      <c r="CB327" s="23"/>
      <c r="CC327" s="23"/>
      <c r="CD327" s="23"/>
      <c r="CE327" s="23"/>
      <c r="CF327" s="23"/>
      <c r="CG327" s="23"/>
      <c r="CH327" s="23"/>
      <c r="CI327" s="23"/>
      <c r="CJ327" s="23"/>
      <c r="CK327" s="23"/>
      <c r="CL327" s="23"/>
      <c r="CM327" s="23"/>
      <c r="CN327" s="23"/>
      <c r="CO327" s="23"/>
      <c r="CP327" s="23"/>
      <c r="CQ327" s="23"/>
      <c r="CR327" s="23"/>
      <c r="CS327" s="23"/>
      <c r="CT327" s="23"/>
      <c r="CU327" s="23"/>
      <c r="CV327" s="23"/>
      <c r="CW327" s="23"/>
      <c r="CX327" s="23"/>
      <c r="CY327" s="23"/>
      <c r="CZ327" s="23"/>
      <c r="DA327" s="23"/>
      <c r="DB327" s="23"/>
      <c r="DC327" s="23"/>
      <c r="DD327" s="23"/>
      <c r="DE327" s="23"/>
      <c r="DF327" s="23"/>
      <c r="DG327" s="23"/>
      <c r="DH327" s="23"/>
      <c r="DI327" s="23"/>
      <c r="DJ327" s="23"/>
      <c r="DK327" s="23"/>
      <c r="DL327" s="23"/>
      <c r="DM327" s="23"/>
      <c r="DN327" s="23"/>
      <c r="DO327" s="23"/>
      <c r="DP327" s="23"/>
      <c r="DQ327" s="23"/>
      <c r="DR327" s="23"/>
      <c r="DS327" s="23"/>
      <c r="DT327" s="23"/>
      <c r="DU327" s="23"/>
      <c r="DV327" s="23"/>
      <c r="DW327" s="23"/>
      <c r="DX327" s="23"/>
      <c r="DY327" s="23"/>
      <c r="DZ327" s="23"/>
      <c r="EA327" s="23"/>
      <c r="EB327" s="23"/>
      <c r="EC327" s="23"/>
      <c r="ED327" s="23"/>
      <c r="EE327" s="23"/>
      <c r="EF327" s="23"/>
      <c r="EG327" s="23"/>
      <c r="EH327" s="23"/>
      <c r="EI327" s="23"/>
      <c r="EJ327" s="23"/>
      <c r="EK327" s="23"/>
      <c r="EL327" s="23"/>
      <c r="EM327" s="23"/>
      <c r="EN327" s="23"/>
      <c r="EO327" s="23"/>
      <c r="EP327" s="23"/>
      <c r="EQ327" s="23"/>
      <c r="ER327" s="23"/>
      <c r="ES327" s="23"/>
      <c r="ET327" s="23"/>
      <c r="EU327" s="23"/>
      <c r="EV327" s="23"/>
      <c r="EW327" s="23"/>
      <c r="EX327" s="23"/>
      <c r="EY327" s="23"/>
      <c r="EZ327" s="23"/>
      <c r="FA327" s="23"/>
      <c r="FB327" s="23"/>
      <c r="FC327" s="23"/>
      <c r="FD327" s="23"/>
      <c r="FE327" s="23"/>
      <c r="FF327" s="23"/>
      <c r="FG327" s="23"/>
      <c r="FH327" s="23"/>
      <c r="FI327" s="23"/>
      <c r="FJ327" s="23"/>
      <c r="FK327" s="23"/>
      <c r="FL327" s="23"/>
      <c r="FM327" s="23"/>
      <c r="FN327" s="23"/>
      <c r="FO327" s="23"/>
      <c r="FP327" s="23"/>
      <c r="FQ327" s="23"/>
      <c r="FR327" s="23"/>
      <c r="FS327" s="23"/>
      <c r="FT327" s="23"/>
      <c r="FU327" s="23"/>
      <c r="FV327" s="23"/>
      <c r="FW327" s="23"/>
      <c r="FX327" s="23"/>
      <c r="FY327" s="23"/>
      <c r="FZ327" s="23"/>
      <c r="GA327" s="23"/>
      <c r="GB327" s="23"/>
      <c r="GC327" s="23"/>
      <c r="GD327" s="23"/>
      <c r="GE327" s="23"/>
      <c r="GF327" s="23"/>
      <c r="GG327" s="23"/>
      <c r="GH327" s="23"/>
      <c r="GI327" s="23"/>
      <c r="GJ327" s="23"/>
      <c r="GK327" s="23"/>
      <c r="GL327" s="23"/>
      <c r="GM327" s="23"/>
      <c r="GN327" s="23"/>
      <c r="GO327" s="23"/>
      <c r="GP327" s="23"/>
      <c r="GQ327" s="23"/>
      <c r="GR327" s="23"/>
      <c r="GS327" s="23"/>
      <c r="GT327" s="23"/>
      <c r="GU327" s="23"/>
      <c r="GV327" s="23"/>
      <c r="GW327" s="23"/>
      <c r="GX327" s="23"/>
      <c r="GY327" s="23"/>
      <c r="GZ327" s="23"/>
      <c r="HA327" s="23"/>
      <c r="HB327" s="23"/>
      <c r="HC327" s="23"/>
      <c r="HD327" s="23"/>
      <c r="HE327" s="23"/>
      <c r="HF327" s="23"/>
      <c r="HG327" s="23"/>
      <c r="HH327" s="23"/>
      <c r="HI327" s="23"/>
      <c r="HJ327" s="23"/>
      <c r="HK327" s="23"/>
      <c r="HL327" s="23"/>
      <c r="HM327" s="23"/>
      <c r="HN327" s="23"/>
      <c r="HO327" s="23"/>
      <c r="HP327" s="23"/>
      <c r="HQ327" s="23"/>
      <c r="HR327" s="23"/>
      <c r="HS327" s="23"/>
      <c r="HT327" s="23"/>
      <c r="HU327" s="23"/>
      <c r="HV327" s="23"/>
      <c r="HW327" s="23"/>
      <c r="HX327" s="23"/>
      <c r="HY327" s="23"/>
      <c r="HZ327" s="23"/>
      <c r="IA327" s="23"/>
      <c r="IB327" s="23"/>
      <c r="IC327" s="23"/>
      <c r="ID327" s="23"/>
      <c r="IE327" s="23"/>
      <c r="IF327" s="23"/>
      <c r="IG327" s="23"/>
      <c r="IH327" s="23"/>
      <c r="II327" s="23"/>
      <c r="IJ327" s="23"/>
      <c r="IK327" s="23"/>
      <c r="IL327" s="23"/>
      <c r="IM327" s="23"/>
      <c r="IN327" s="23"/>
      <c r="IO327" s="23"/>
      <c r="IP327" s="23"/>
    </row>
    <row r="328" spans="1:254" customFormat="1" ht="21" customHeight="1" x14ac:dyDescent="0.2">
      <c r="A328" s="266" t="s">
        <v>595</v>
      </c>
      <c r="B328" s="265" t="s">
        <v>594</v>
      </c>
      <c r="C328" s="264" t="s">
        <v>593</v>
      </c>
      <c r="D328" s="263" t="s">
        <v>194</v>
      </c>
      <c r="E328" s="262">
        <v>799.95299999999997</v>
      </c>
      <c r="F328" s="107" t="s">
        <v>875</v>
      </c>
      <c r="G328" s="260" t="s">
        <v>1008</v>
      </c>
      <c r="H328" s="23"/>
      <c r="I328" s="23"/>
      <c r="J328" s="23"/>
      <c r="K328" s="23"/>
      <c r="L328" s="23"/>
      <c r="M328" s="23"/>
      <c r="N328" s="23"/>
      <c r="O328" s="23" t="e">
        <f>ROUND([3]Source!AC32*[3]Source!AW32*[3]Source!I32,0)</f>
        <v>#REF!</v>
      </c>
      <c r="P328" s="23" t="e">
        <f>[3]Source!P33</f>
        <v>#REF!</v>
      </c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  <c r="BX328" s="23"/>
      <c r="BY328" s="23"/>
      <c r="BZ328" s="23"/>
      <c r="CA328" s="23"/>
      <c r="CB328" s="23"/>
      <c r="CC328" s="23"/>
      <c r="CD328" s="23"/>
      <c r="CE328" s="23"/>
      <c r="CF328" s="23"/>
      <c r="CG328" s="23"/>
      <c r="CH328" s="23"/>
      <c r="CI328" s="23"/>
      <c r="CJ328" s="23"/>
      <c r="CK328" s="23"/>
      <c r="CL328" s="23"/>
      <c r="CM328" s="23"/>
      <c r="CN328" s="23"/>
      <c r="CO328" s="23"/>
      <c r="CP328" s="23"/>
      <c r="CQ328" s="23">
        <v>1</v>
      </c>
      <c r="CR328" s="23"/>
      <c r="CS328" s="23"/>
      <c r="CT328" s="23"/>
      <c r="CU328" s="23"/>
      <c r="CV328" s="23"/>
      <c r="CW328" s="23"/>
      <c r="CX328" s="23"/>
      <c r="CY328" s="23"/>
      <c r="CZ328" s="23"/>
      <c r="DA328" s="23"/>
      <c r="DB328" s="23"/>
      <c r="DC328" s="23"/>
      <c r="DD328" s="23"/>
      <c r="DE328" s="23"/>
      <c r="DF328" s="23" t="e">
        <f>O328</f>
        <v>#REF!</v>
      </c>
      <c r="DG328" s="23"/>
      <c r="DH328" s="23" t="e">
        <f>[3]Source!P33</f>
        <v>#REF!</v>
      </c>
      <c r="DI328" s="23"/>
      <c r="DJ328" s="23"/>
      <c r="DK328" s="23"/>
      <c r="DL328" s="23"/>
      <c r="DM328" s="23"/>
      <c r="DN328" s="23"/>
      <c r="DO328" s="23"/>
      <c r="DP328" s="23"/>
      <c r="DQ328" s="23"/>
      <c r="DR328" s="23"/>
      <c r="DS328" s="23"/>
      <c r="DT328" s="23"/>
      <c r="DU328" s="23"/>
      <c r="DV328" s="23"/>
      <c r="DW328" s="23"/>
      <c r="DX328" s="23"/>
      <c r="DY328" s="23"/>
      <c r="DZ328" s="23"/>
      <c r="EA328" s="23"/>
      <c r="EB328" s="23"/>
      <c r="EC328" s="23"/>
      <c r="ED328" s="23"/>
      <c r="EE328" s="23"/>
      <c r="EF328" s="23"/>
      <c r="EG328" s="23"/>
      <c r="EH328" s="23"/>
      <c r="EI328" s="23"/>
      <c r="EJ328" s="23"/>
      <c r="EK328" s="23"/>
      <c r="EL328" s="23"/>
      <c r="EM328" s="23"/>
      <c r="EN328" s="23"/>
      <c r="EO328" s="23"/>
      <c r="EP328" s="23"/>
      <c r="EQ328" s="23"/>
      <c r="ER328" s="23"/>
      <c r="ES328" s="23"/>
      <c r="ET328" s="23"/>
      <c r="EU328" s="23"/>
      <c r="EV328" s="23"/>
      <c r="EW328" s="23"/>
      <c r="EX328" s="23"/>
      <c r="EY328" s="23"/>
      <c r="EZ328" s="23"/>
      <c r="FA328" s="23"/>
      <c r="FB328" s="23"/>
      <c r="FC328" s="23"/>
      <c r="FD328" s="23"/>
      <c r="FE328" s="23"/>
      <c r="FF328" s="23"/>
      <c r="FG328" s="23"/>
      <c r="FH328" s="23"/>
      <c r="FI328" s="23"/>
      <c r="FJ328" s="23"/>
      <c r="FK328" s="23"/>
      <c r="FL328" s="23"/>
      <c r="FM328" s="23"/>
      <c r="FN328" s="23"/>
      <c r="FO328" s="23"/>
      <c r="FP328" s="23"/>
      <c r="FQ328" s="23"/>
      <c r="FR328" s="23"/>
      <c r="FS328" s="23"/>
      <c r="FT328" s="23"/>
      <c r="FU328" s="23"/>
      <c r="FV328" s="23"/>
      <c r="FW328" s="23"/>
      <c r="FX328" s="23"/>
      <c r="FY328" s="23"/>
      <c r="FZ328" s="23"/>
      <c r="GA328" s="23"/>
      <c r="GB328" s="23"/>
      <c r="GC328" s="23"/>
      <c r="GD328" s="23"/>
      <c r="GE328" s="23" t="e">
        <f>O328</f>
        <v>#REF!</v>
      </c>
      <c r="GF328" s="23"/>
      <c r="GG328" s="23"/>
      <c r="GH328" s="23"/>
      <c r="GI328" s="23" t="e">
        <f>O328</f>
        <v>#REF!</v>
      </c>
      <c r="GJ328" s="23"/>
      <c r="GK328" s="23" t="e">
        <f>O328</f>
        <v>#REF!</v>
      </c>
      <c r="GL328" s="23" t="e">
        <f>O328</f>
        <v>#REF!</v>
      </c>
      <c r="GM328" s="23"/>
      <c r="GN328" s="23" t="e">
        <f>O328</f>
        <v>#REF!</v>
      </c>
      <c r="GO328" s="23"/>
      <c r="GP328" s="23"/>
      <c r="GQ328" s="23"/>
      <c r="GR328" s="23"/>
      <c r="GS328" s="23"/>
      <c r="GT328" s="23"/>
      <c r="GU328" s="23"/>
      <c r="GV328" s="23"/>
      <c r="GW328" s="23" t="e">
        <f>O328</f>
        <v>#REF!</v>
      </c>
      <c r="GX328" s="23"/>
      <c r="GY328" s="23"/>
      <c r="GZ328" s="23"/>
      <c r="HA328" s="23" t="e">
        <f>O328</f>
        <v>#REF!</v>
      </c>
      <c r="HB328" s="23"/>
      <c r="HC328" s="23"/>
      <c r="HD328" s="23"/>
      <c r="HE328" s="23"/>
      <c r="HF328" s="23"/>
      <c r="HG328" s="23" t="e">
        <f>O328</f>
        <v>#REF!</v>
      </c>
      <c r="HH328" s="23"/>
      <c r="HI328" s="23" t="e">
        <f>O328</f>
        <v>#REF!</v>
      </c>
      <c r="HJ328" s="23"/>
      <c r="HK328" s="23"/>
      <c r="HL328" s="23"/>
      <c r="HM328" s="23"/>
      <c r="HN328" s="23"/>
      <c r="HO328" s="23"/>
      <c r="HP328" s="23"/>
      <c r="HQ328" s="23"/>
      <c r="HR328" s="23"/>
      <c r="HS328" s="23"/>
      <c r="HT328" s="23"/>
      <c r="HU328" s="23"/>
      <c r="HV328" s="23"/>
      <c r="HW328" s="23"/>
      <c r="HX328" s="23"/>
      <c r="HY328" s="23"/>
      <c r="HZ328" s="23"/>
      <c r="IA328" s="23"/>
      <c r="IB328" s="23"/>
      <c r="IC328" s="23"/>
      <c r="ID328" s="23"/>
      <c r="IE328" s="23"/>
      <c r="IF328" s="23"/>
      <c r="IG328" s="23"/>
      <c r="IH328" s="23"/>
      <c r="II328" s="23"/>
      <c r="IJ328" s="23"/>
      <c r="IK328" s="23"/>
      <c r="IL328" s="23"/>
      <c r="IM328" s="23"/>
      <c r="IN328" s="23"/>
      <c r="IO328" s="23"/>
      <c r="IP328" s="23"/>
    </row>
    <row r="329" spans="1:254" customFormat="1" ht="21" customHeight="1" x14ac:dyDescent="0.2">
      <c r="A329" s="259" t="s">
        <v>592</v>
      </c>
      <c r="B329" s="258" t="s">
        <v>434</v>
      </c>
      <c r="C329" s="257" t="s">
        <v>435</v>
      </c>
      <c r="D329" s="256" t="s">
        <v>194</v>
      </c>
      <c r="E329" s="255">
        <v>36.361499999999999</v>
      </c>
      <c r="F329" s="127" t="s">
        <v>875</v>
      </c>
      <c r="G329" s="253" t="s">
        <v>1008</v>
      </c>
      <c r="H329" s="23"/>
      <c r="I329" s="23"/>
      <c r="J329" s="23"/>
      <c r="K329" s="23"/>
      <c r="L329" s="23"/>
      <c r="M329" s="23"/>
      <c r="N329" s="23"/>
      <c r="O329" s="23" t="e">
        <f>ROUND([3]Source!AC34*[3]Source!AW34*[3]Source!I34,0)</f>
        <v>#REF!</v>
      </c>
      <c r="P329" s="23" t="e">
        <f>[3]Source!P35</f>
        <v>#REF!</v>
      </c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  <c r="BX329" s="23"/>
      <c r="BY329" s="23"/>
      <c r="BZ329" s="23"/>
      <c r="CA329" s="23"/>
      <c r="CB329" s="23"/>
      <c r="CC329" s="23"/>
      <c r="CD329" s="23"/>
      <c r="CE329" s="23"/>
      <c r="CF329" s="23"/>
      <c r="CG329" s="23"/>
      <c r="CH329" s="23"/>
      <c r="CI329" s="23"/>
      <c r="CJ329" s="23"/>
      <c r="CK329" s="23"/>
      <c r="CL329" s="23"/>
      <c r="CM329" s="23"/>
      <c r="CN329" s="23"/>
      <c r="CO329" s="23"/>
      <c r="CP329" s="23"/>
      <c r="CQ329" s="23">
        <v>1</v>
      </c>
      <c r="CR329" s="23"/>
      <c r="CS329" s="23"/>
      <c r="CT329" s="23"/>
      <c r="CU329" s="23"/>
      <c r="CV329" s="23"/>
      <c r="CW329" s="23"/>
      <c r="CX329" s="23"/>
      <c r="CY329" s="23"/>
      <c r="CZ329" s="23"/>
      <c r="DA329" s="23"/>
      <c r="DB329" s="23"/>
      <c r="DC329" s="23"/>
      <c r="DD329" s="23"/>
      <c r="DE329" s="23"/>
      <c r="DF329" s="23" t="e">
        <f>O329</f>
        <v>#REF!</v>
      </c>
      <c r="DG329" s="23"/>
      <c r="DH329" s="23" t="e">
        <f>[3]Source!P35</f>
        <v>#REF!</v>
      </c>
      <c r="DI329" s="23"/>
      <c r="DJ329" s="23"/>
      <c r="DK329" s="23"/>
      <c r="DL329" s="23"/>
      <c r="DM329" s="23"/>
      <c r="DN329" s="23"/>
      <c r="DO329" s="23"/>
      <c r="DP329" s="23"/>
      <c r="DQ329" s="23"/>
      <c r="DR329" s="23"/>
      <c r="DS329" s="23"/>
      <c r="DT329" s="23"/>
      <c r="DU329" s="23"/>
      <c r="DV329" s="23"/>
      <c r="DW329" s="23"/>
      <c r="DX329" s="23"/>
      <c r="DY329" s="23"/>
      <c r="DZ329" s="23"/>
      <c r="EA329" s="23"/>
      <c r="EB329" s="23"/>
      <c r="EC329" s="23"/>
      <c r="ED329" s="23"/>
      <c r="EE329" s="23"/>
      <c r="EF329" s="23"/>
      <c r="EG329" s="23"/>
      <c r="EH329" s="23"/>
      <c r="EI329" s="23"/>
      <c r="EJ329" s="23"/>
      <c r="EK329" s="23"/>
      <c r="EL329" s="23"/>
      <c r="EM329" s="23"/>
      <c r="EN329" s="23"/>
      <c r="EO329" s="23"/>
      <c r="EP329" s="23"/>
      <c r="EQ329" s="23"/>
      <c r="ER329" s="23"/>
      <c r="ES329" s="23"/>
      <c r="ET329" s="23"/>
      <c r="EU329" s="23"/>
      <c r="EV329" s="23"/>
      <c r="EW329" s="23"/>
      <c r="EX329" s="23"/>
      <c r="EY329" s="23"/>
      <c r="EZ329" s="23"/>
      <c r="FA329" s="23"/>
      <c r="FB329" s="23"/>
      <c r="FC329" s="23"/>
      <c r="FD329" s="23"/>
      <c r="FE329" s="23"/>
      <c r="FF329" s="23"/>
      <c r="FG329" s="23"/>
      <c r="FH329" s="23"/>
      <c r="FI329" s="23"/>
      <c r="FJ329" s="23"/>
      <c r="FK329" s="23"/>
      <c r="FL329" s="23"/>
      <c r="FM329" s="23"/>
      <c r="FN329" s="23"/>
      <c r="FO329" s="23"/>
      <c r="FP329" s="23"/>
      <c r="FQ329" s="23"/>
      <c r="FR329" s="23"/>
      <c r="FS329" s="23"/>
      <c r="FT329" s="23"/>
      <c r="FU329" s="23"/>
      <c r="FV329" s="23"/>
      <c r="FW329" s="23"/>
      <c r="FX329" s="23"/>
      <c r="FY329" s="23"/>
      <c r="FZ329" s="23"/>
      <c r="GA329" s="23"/>
      <c r="GB329" s="23"/>
      <c r="GC329" s="23"/>
      <c r="GD329" s="23"/>
      <c r="GE329" s="23" t="e">
        <f>O329</f>
        <v>#REF!</v>
      </c>
      <c r="GF329" s="23"/>
      <c r="GG329" s="23"/>
      <c r="GH329" s="23"/>
      <c r="GI329" s="23" t="e">
        <f>O329</f>
        <v>#REF!</v>
      </c>
      <c r="GJ329" s="23"/>
      <c r="GK329" s="23" t="e">
        <f>O329</f>
        <v>#REF!</v>
      </c>
      <c r="GL329" s="23" t="e">
        <f>O329</f>
        <v>#REF!</v>
      </c>
      <c r="GM329" s="23"/>
      <c r="GN329" s="23" t="e">
        <f>O329</f>
        <v>#REF!</v>
      </c>
      <c r="GO329" s="23"/>
      <c r="GP329" s="23"/>
      <c r="GQ329" s="23"/>
      <c r="GR329" s="23"/>
      <c r="GS329" s="23"/>
      <c r="GT329" s="23"/>
      <c r="GU329" s="23"/>
      <c r="GV329" s="23"/>
      <c r="GW329" s="23" t="e">
        <f>O329</f>
        <v>#REF!</v>
      </c>
      <c r="GX329" s="23"/>
      <c r="GY329" s="23"/>
      <c r="GZ329" s="23"/>
      <c r="HA329" s="23" t="e">
        <f>O329</f>
        <v>#REF!</v>
      </c>
      <c r="HB329" s="23"/>
      <c r="HC329" s="23"/>
      <c r="HD329" s="23"/>
      <c r="HE329" s="23"/>
      <c r="HF329" s="23"/>
      <c r="HG329" s="23" t="e">
        <f>O329</f>
        <v>#REF!</v>
      </c>
      <c r="HH329" s="23"/>
      <c r="HI329" s="23" t="e">
        <f>O329</f>
        <v>#REF!</v>
      </c>
      <c r="HJ329" s="23"/>
      <c r="HK329" s="23"/>
      <c r="HL329" s="23"/>
      <c r="HM329" s="23"/>
      <c r="HN329" s="23"/>
      <c r="HO329" s="23"/>
      <c r="HP329" s="23"/>
      <c r="HQ329" s="23"/>
      <c r="HR329" s="23"/>
      <c r="HS329" s="23"/>
      <c r="HT329" s="23"/>
      <c r="HU329" s="23"/>
      <c r="HV329" s="23"/>
      <c r="HW329" s="23"/>
      <c r="HX329" s="23"/>
      <c r="HY329" s="23"/>
      <c r="HZ329" s="23"/>
      <c r="IA329" s="23"/>
      <c r="IB329" s="23"/>
      <c r="IC329" s="23"/>
      <c r="ID329" s="23"/>
      <c r="IE329" s="23"/>
      <c r="IF329" s="23"/>
      <c r="IG329" s="23"/>
      <c r="IH329" s="23"/>
      <c r="II329" s="23"/>
      <c r="IJ329" s="23"/>
      <c r="IK329" s="23"/>
      <c r="IL329" s="23"/>
      <c r="IM329" s="23"/>
      <c r="IN329" s="23"/>
      <c r="IO329" s="23"/>
      <c r="IP329" s="23"/>
    </row>
    <row r="330" spans="1:254" customFormat="1" ht="21" customHeight="1" x14ac:dyDescent="0.2">
      <c r="A330" s="101">
        <v>3</v>
      </c>
      <c r="B330" s="109" t="s">
        <v>478</v>
      </c>
      <c r="C330" s="102" t="s">
        <v>479</v>
      </c>
      <c r="D330" s="103" t="s">
        <v>454</v>
      </c>
      <c r="E330" s="104">
        <v>1.976</v>
      </c>
      <c r="F330" s="107"/>
      <c r="G330" s="108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  <c r="BX330" s="23"/>
      <c r="BY330" s="23"/>
      <c r="BZ330" s="23"/>
      <c r="CA330" s="23"/>
      <c r="CB330" s="23"/>
      <c r="CC330" s="23"/>
      <c r="CD330" s="23"/>
      <c r="CE330" s="23"/>
      <c r="CF330" s="23"/>
      <c r="CG330" s="23"/>
      <c r="CH330" s="23"/>
      <c r="CI330" s="23"/>
      <c r="CJ330" s="23"/>
      <c r="CK330" s="23"/>
      <c r="CL330" s="23"/>
      <c r="CM330" s="23"/>
      <c r="CN330" s="23"/>
      <c r="CO330" s="23"/>
      <c r="CP330" s="23"/>
      <c r="CQ330" s="23"/>
      <c r="CR330" s="23"/>
      <c r="CS330" s="23"/>
      <c r="CT330" s="23"/>
      <c r="CU330" s="23"/>
      <c r="CV330" s="23"/>
      <c r="CW330" s="23"/>
      <c r="CX330" s="23"/>
      <c r="CY330" s="23"/>
      <c r="CZ330" s="23"/>
      <c r="DA330" s="23"/>
      <c r="DB330" s="23"/>
      <c r="DC330" s="23"/>
      <c r="DD330" s="23"/>
      <c r="DE330" s="23"/>
      <c r="DF330" s="23"/>
      <c r="DG330" s="23"/>
      <c r="DH330" s="23"/>
      <c r="DI330" s="23"/>
      <c r="DJ330" s="23"/>
      <c r="DK330" s="23"/>
      <c r="DL330" s="23"/>
      <c r="DM330" s="23"/>
      <c r="DN330" s="23"/>
      <c r="DO330" s="23"/>
      <c r="DP330" s="23"/>
      <c r="DQ330" s="23"/>
      <c r="DR330" s="23"/>
      <c r="DS330" s="23"/>
      <c r="DT330" s="23"/>
      <c r="DU330" s="23"/>
      <c r="DV330" s="23"/>
      <c r="DW330" s="23"/>
      <c r="DX330" s="23"/>
      <c r="DY330" s="23"/>
      <c r="DZ330" s="23"/>
      <c r="EA330" s="23"/>
      <c r="EB330" s="23"/>
      <c r="EC330" s="23"/>
      <c r="ED330" s="23"/>
      <c r="EE330" s="23"/>
      <c r="EF330" s="23"/>
      <c r="EG330" s="23"/>
      <c r="EH330" s="23"/>
      <c r="EI330" s="23"/>
      <c r="EJ330" s="23"/>
      <c r="EK330" s="23"/>
      <c r="EL330" s="23"/>
      <c r="EM330" s="23"/>
      <c r="EN330" s="23"/>
      <c r="EO330" s="23"/>
      <c r="EP330" s="23"/>
      <c r="EQ330" s="23"/>
      <c r="ER330" s="23"/>
      <c r="ES330" s="23"/>
      <c r="ET330" s="23"/>
      <c r="EU330" s="23"/>
      <c r="EV330" s="23"/>
      <c r="EW330" s="23"/>
      <c r="EX330" s="23"/>
      <c r="EY330" s="23"/>
      <c r="EZ330" s="23"/>
      <c r="FA330" s="23"/>
      <c r="FB330" s="23"/>
      <c r="FC330" s="23"/>
      <c r="FD330" s="23"/>
      <c r="FE330" s="23"/>
      <c r="FF330" s="23"/>
      <c r="FG330" s="23"/>
      <c r="FH330" s="23"/>
      <c r="FI330" s="23"/>
      <c r="FJ330" s="23"/>
      <c r="FK330" s="23"/>
      <c r="FL330" s="23"/>
      <c r="FM330" s="23"/>
      <c r="FN330" s="23"/>
      <c r="FO330" s="23"/>
      <c r="FP330" s="23"/>
      <c r="FQ330" s="23"/>
      <c r="FR330" s="23"/>
      <c r="FS330" s="23"/>
      <c r="FT330" s="23"/>
      <c r="FU330" s="23"/>
      <c r="FV330" s="23"/>
      <c r="FW330" s="23"/>
      <c r="FX330" s="23"/>
      <c r="FY330" s="23"/>
      <c r="FZ330" s="23"/>
      <c r="GA330" s="23"/>
      <c r="GB330" s="23"/>
      <c r="GC330" s="23"/>
      <c r="GD330" s="23"/>
      <c r="GE330" s="23"/>
      <c r="GF330" s="23"/>
      <c r="GG330" s="23"/>
      <c r="GH330" s="23"/>
      <c r="GI330" s="23"/>
      <c r="GJ330" s="23"/>
      <c r="GK330" s="23"/>
      <c r="GL330" s="23"/>
      <c r="GM330" s="23"/>
      <c r="GN330" s="23"/>
      <c r="GO330" s="23"/>
      <c r="GP330" s="23"/>
      <c r="GQ330" s="23"/>
      <c r="GR330" s="23"/>
      <c r="GS330" s="23"/>
      <c r="GT330" s="23"/>
      <c r="GU330" s="23"/>
      <c r="GV330" s="23"/>
      <c r="GW330" s="23"/>
      <c r="GX330" s="23"/>
      <c r="GY330" s="23"/>
      <c r="GZ330" s="23"/>
      <c r="HA330" s="23"/>
      <c r="HB330" s="23"/>
      <c r="HC330" s="23"/>
      <c r="HD330" s="23"/>
      <c r="HE330" s="23"/>
      <c r="HF330" s="23"/>
      <c r="HG330" s="23"/>
      <c r="HH330" s="23"/>
      <c r="HI330" s="23"/>
      <c r="HJ330" s="23"/>
      <c r="HK330" s="23"/>
      <c r="HL330" s="23"/>
      <c r="HM330" s="23"/>
      <c r="HN330" s="23"/>
      <c r="HO330" s="23"/>
      <c r="HP330" s="23"/>
      <c r="HQ330" s="23"/>
      <c r="HR330" s="23"/>
      <c r="HS330" s="23"/>
      <c r="HT330" s="23"/>
      <c r="HU330" s="23"/>
      <c r="HV330" s="23"/>
      <c r="HW330" s="23"/>
      <c r="HX330" s="23"/>
      <c r="HY330" s="23"/>
      <c r="HZ330" s="23"/>
      <c r="IA330" s="23"/>
      <c r="IB330" s="23"/>
      <c r="IC330" s="23"/>
      <c r="ID330" s="23"/>
      <c r="IE330" s="23"/>
      <c r="IF330" s="23"/>
      <c r="IG330" s="23"/>
      <c r="IH330" s="23"/>
      <c r="II330" s="23"/>
      <c r="IJ330" s="23"/>
      <c r="IK330" s="23"/>
      <c r="IL330" s="23"/>
      <c r="IM330" s="23"/>
      <c r="IN330" s="23"/>
      <c r="IO330" s="23"/>
      <c r="IP330" s="23"/>
    </row>
    <row r="331" spans="1:254" customFormat="1" ht="21" customHeight="1" x14ac:dyDescent="0.2">
      <c r="A331" s="259" t="s">
        <v>591</v>
      </c>
      <c r="B331" s="258" t="s">
        <v>538</v>
      </c>
      <c r="C331" s="257" t="s">
        <v>590</v>
      </c>
      <c r="D331" s="256" t="s">
        <v>433</v>
      </c>
      <c r="E331" s="255">
        <v>2074.8000000000002</v>
      </c>
      <c r="F331" s="127" t="s">
        <v>875</v>
      </c>
      <c r="G331" s="253" t="s">
        <v>1008</v>
      </c>
      <c r="H331" s="23"/>
      <c r="I331" s="23"/>
      <c r="J331" s="23"/>
      <c r="K331" s="23"/>
      <c r="L331" s="23"/>
      <c r="M331" s="23"/>
      <c r="N331" s="23"/>
      <c r="O331" s="23" t="e">
        <f>ROUND([3]Source!AC38*[3]Source!AW38*[3]Source!I38,0)</f>
        <v>#REF!</v>
      </c>
      <c r="P331" s="23" t="e">
        <f>[3]Source!P39</f>
        <v>#REF!</v>
      </c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  <c r="BX331" s="23"/>
      <c r="BY331" s="23"/>
      <c r="BZ331" s="23"/>
      <c r="CA331" s="23"/>
      <c r="CB331" s="23"/>
      <c r="CC331" s="23"/>
      <c r="CD331" s="23"/>
      <c r="CE331" s="23"/>
      <c r="CF331" s="23"/>
      <c r="CG331" s="23"/>
      <c r="CH331" s="23"/>
      <c r="CI331" s="23"/>
      <c r="CJ331" s="23"/>
      <c r="CK331" s="23"/>
      <c r="CL331" s="23"/>
      <c r="CM331" s="23"/>
      <c r="CN331" s="23"/>
      <c r="CO331" s="23"/>
      <c r="CP331" s="23"/>
      <c r="CQ331" s="23">
        <v>1</v>
      </c>
      <c r="CR331" s="23"/>
      <c r="CS331" s="23"/>
      <c r="CT331" s="23"/>
      <c r="CU331" s="23"/>
      <c r="CV331" s="23"/>
      <c r="CW331" s="23"/>
      <c r="CX331" s="23"/>
      <c r="CY331" s="23"/>
      <c r="CZ331" s="23"/>
      <c r="DA331" s="23"/>
      <c r="DB331" s="23"/>
      <c r="DC331" s="23"/>
      <c r="DD331" s="23"/>
      <c r="DE331" s="23"/>
      <c r="DF331" s="23" t="e">
        <f>O331</f>
        <v>#REF!</v>
      </c>
      <c r="DG331" s="23"/>
      <c r="DH331" s="23" t="e">
        <f>[3]Source!P39</f>
        <v>#REF!</v>
      </c>
      <c r="DI331" s="23"/>
      <c r="DJ331" s="23"/>
      <c r="DK331" s="23"/>
      <c r="DL331" s="23"/>
      <c r="DM331" s="23"/>
      <c r="DN331" s="23"/>
      <c r="DO331" s="23"/>
      <c r="DP331" s="23"/>
      <c r="DQ331" s="23"/>
      <c r="DR331" s="23"/>
      <c r="DS331" s="23"/>
      <c r="DT331" s="23"/>
      <c r="DU331" s="23"/>
      <c r="DV331" s="23"/>
      <c r="DW331" s="23"/>
      <c r="DX331" s="23"/>
      <c r="DY331" s="23"/>
      <c r="DZ331" s="23"/>
      <c r="EA331" s="23"/>
      <c r="EB331" s="23"/>
      <c r="EC331" s="23"/>
      <c r="ED331" s="23"/>
      <c r="EE331" s="23"/>
      <c r="EF331" s="23"/>
      <c r="EG331" s="23"/>
      <c r="EH331" s="23"/>
      <c r="EI331" s="23"/>
      <c r="EJ331" s="23"/>
      <c r="EK331" s="23"/>
      <c r="EL331" s="23"/>
      <c r="EM331" s="23"/>
      <c r="EN331" s="23"/>
      <c r="EO331" s="23"/>
      <c r="EP331" s="23"/>
      <c r="EQ331" s="23"/>
      <c r="ER331" s="23"/>
      <c r="ES331" s="23"/>
      <c r="ET331" s="23"/>
      <c r="EU331" s="23"/>
      <c r="EV331" s="23"/>
      <c r="EW331" s="23"/>
      <c r="EX331" s="23"/>
      <c r="EY331" s="23"/>
      <c r="EZ331" s="23"/>
      <c r="FA331" s="23"/>
      <c r="FB331" s="23"/>
      <c r="FC331" s="23"/>
      <c r="FD331" s="23"/>
      <c r="FE331" s="23"/>
      <c r="FF331" s="23"/>
      <c r="FG331" s="23"/>
      <c r="FH331" s="23"/>
      <c r="FI331" s="23"/>
      <c r="FJ331" s="23"/>
      <c r="FK331" s="23"/>
      <c r="FL331" s="23"/>
      <c r="FM331" s="23"/>
      <c r="FN331" s="23"/>
      <c r="FO331" s="23"/>
      <c r="FP331" s="23"/>
      <c r="FQ331" s="23"/>
      <c r="FR331" s="23"/>
      <c r="FS331" s="23"/>
      <c r="FT331" s="23"/>
      <c r="FU331" s="23"/>
      <c r="FV331" s="23"/>
      <c r="FW331" s="23"/>
      <c r="FX331" s="23"/>
      <c r="FY331" s="23"/>
      <c r="FZ331" s="23"/>
      <c r="GA331" s="23"/>
      <c r="GB331" s="23"/>
      <c r="GC331" s="23"/>
      <c r="GD331" s="23"/>
      <c r="GE331" s="23" t="e">
        <f>O331</f>
        <v>#REF!</v>
      </c>
      <c r="GF331" s="23"/>
      <c r="GG331" s="23"/>
      <c r="GH331" s="23"/>
      <c r="GI331" s="23" t="e">
        <f>O331</f>
        <v>#REF!</v>
      </c>
      <c r="GJ331" s="23"/>
      <c r="GK331" s="23" t="e">
        <f>O331</f>
        <v>#REF!</v>
      </c>
      <c r="GL331" s="23" t="e">
        <f>O331</f>
        <v>#REF!</v>
      </c>
      <c r="GM331" s="23"/>
      <c r="GN331" s="23" t="e">
        <f>O331</f>
        <v>#REF!</v>
      </c>
      <c r="GO331" s="23"/>
      <c r="GP331" s="23"/>
      <c r="GQ331" s="23"/>
      <c r="GR331" s="23"/>
      <c r="GS331" s="23"/>
      <c r="GT331" s="23"/>
      <c r="GU331" s="23"/>
      <c r="GV331" s="23"/>
      <c r="GW331" s="23" t="e">
        <f>O331</f>
        <v>#REF!</v>
      </c>
      <c r="GX331" s="23"/>
      <c r="GY331" s="23"/>
      <c r="GZ331" s="23"/>
      <c r="HA331" s="23" t="e">
        <f>O331</f>
        <v>#REF!</v>
      </c>
      <c r="HB331" s="23"/>
      <c r="HC331" s="23"/>
      <c r="HD331" s="23"/>
      <c r="HE331" s="23"/>
      <c r="HF331" s="23"/>
      <c r="HG331" s="23" t="e">
        <f>O331</f>
        <v>#REF!</v>
      </c>
      <c r="HH331" s="23"/>
      <c r="HI331" s="23" t="e">
        <f>O331</f>
        <v>#REF!</v>
      </c>
      <c r="HJ331" s="23"/>
      <c r="HK331" s="23"/>
      <c r="HL331" s="23"/>
      <c r="HM331" s="23"/>
      <c r="HN331" s="23"/>
      <c r="HO331" s="23"/>
      <c r="HP331" s="23"/>
      <c r="HQ331" s="23"/>
      <c r="HR331" s="23"/>
      <c r="HS331" s="23"/>
      <c r="HT331" s="23"/>
      <c r="HU331" s="23"/>
      <c r="HV331" s="23"/>
      <c r="HW331" s="23"/>
      <c r="HX331" s="23"/>
      <c r="HY331" s="23"/>
      <c r="HZ331" s="23"/>
      <c r="IA331" s="23"/>
      <c r="IB331" s="23"/>
      <c r="IC331" s="23"/>
      <c r="ID331" s="23"/>
      <c r="IE331" s="23"/>
      <c r="IF331" s="23"/>
      <c r="IG331" s="23"/>
      <c r="IH331" s="23"/>
      <c r="II331" s="23"/>
      <c r="IJ331" s="23"/>
      <c r="IK331" s="23"/>
      <c r="IL331" s="23"/>
      <c r="IM331" s="23"/>
      <c r="IN331" s="23"/>
      <c r="IO331" s="23"/>
      <c r="IP331" s="23"/>
    </row>
    <row r="332" spans="1:254" customFormat="1" ht="21" customHeight="1" x14ac:dyDescent="0.2">
      <c r="A332" s="101">
        <v>4</v>
      </c>
      <c r="B332" s="109" t="s">
        <v>447</v>
      </c>
      <c r="C332" s="102" t="s">
        <v>532</v>
      </c>
      <c r="D332" s="103" t="s">
        <v>448</v>
      </c>
      <c r="E332" s="104">
        <v>1.976</v>
      </c>
      <c r="F332" s="107"/>
      <c r="G332" s="108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  <c r="BX332" s="23"/>
      <c r="BY332" s="23"/>
      <c r="BZ332" s="23"/>
      <c r="CA332" s="23"/>
      <c r="CB332" s="23"/>
      <c r="CC332" s="23"/>
      <c r="CD332" s="23"/>
      <c r="CE332" s="23"/>
      <c r="CF332" s="23"/>
      <c r="CG332" s="23"/>
      <c r="CH332" s="23"/>
      <c r="CI332" s="23"/>
      <c r="CJ332" s="23"/>
      <c r="CK332" s="23"/>
      <c r="CL332" s="23"/>
      <c r="CM332" s="23"/>
      <c r="CN332" s="23"/>
      <c r="CO332" s="23"/>
      <c r="CP332" s="23"/>
      <c r="CQ332" s="23"/>
      <c r="CR332" s="23"/>
      <c r="CS332" s="23"/>
      <c r="CT332" s="23"/>
      <c r="CU332" s="23"/>
      <c r="CV332" s="23"/>
      <c r="CW332" s="23"/>
      <c r="CX332" s="23"/>
      <c r="CY332" s="23"/>
      <c r="CZ332" s="23"/>
      <c r="DA332" s="23"/>
      <c r="DB332" s="23"/>
      <c r="DC332" s="23"/>
      <c r="DD332" s="23"/>
      <c r="DE332" s="23"/>
      <c r="DF332" s="23"/>
      <c r="DG332" s="23"/>
      <c r="DH332" s="23"/>
      <c r="DI332" s="23"/>
      <c r="DJ332" s="23"/>
      <c r="DK332" s="23"/>
      <c r="DL332" s="23"/>
      <c r="DM332" s="23"/>
      <c r="DN332" s="23"/>
      <c r="DO332" s="23"/>
      <c r="DP332" s="23"/>
      <c r="DQ332" s="23"/>
      <c r="DR332" s="23"/>
      <c r="DS332" s="23"/>
      <c r="DT332" s="23"/>
      <c r="DU332" s="23"/>
      <c r="DV332" s="23"/>
      <c r="DW332" s="23"/>
      <c r="DX332" s="23"/>
      <c r="DY332" s="23"/>
      <c r="DZ332" s="23"/>
      <c r="EA332" s="23"/>
      <c r="EB332" s="23"/>
      <c r="EC332" s="23"/>
      <c r="ED332" s="23"/>
      <c r="EE332" s="23"/>
      <c r="EF332" s="23"/>
      <c r="EG332" s="23"/>
      <c r="EH332" s="23"/>
      <c r="EI332" s="23"/>
      <c r="EJ332" s="23"/>
      <c r="EK332" s="23"/>
      <c r="EL332" s="23"/>
      <c r="EM332" s="23"/>
      <c r="EN332" s="23"/>
      <c r="EO332" s="23"/>
      <c r="EP332" s="23"/>
      <c r="EQ332" s="23"/>
      <c r="ER332" s="23"/>
      <c r="ES332" s="23"/>
      <c r="ET332" s="23"/>
      <c r="EU332" s="23"/>
      <c r="EV332" s="23"/>
      <c r="EW332" s="23"/>
      <c r="EX332" s="23"/>
      <c r="EY332" s="23"/>
      <c r="EZ332" s="23"/>
      <c r="FA332" s="23"/>
      <c r="FB332" s="23"/>
      <c r="FC332" s="23"/>
      <c r="FD332" s="23"/>
      <c r="FE332" s="23"/>
      <c r="FF332" s="23"/>
      <c r="FG332" s="23"/>
      <c r="FH332" s="23"/>
      <c r="FI332" s="23"/>
      <c r="FJ332" s="23"/>
      <c r="FK332" s="23"/>
      <c r="FL332" s="23"/>
      <c r="FM332" s="23"/>
      <c r="FN332" s="23"/>
      <c r="FO332" s="23"/>
      <c r="FP332" s="23"/>
      <c r="FQ332" s="23"/>
      <c r="FR332" s="23"/>
      <c r="FS332" s="23"/>
      <c r="FT332" s="23"/>
      <c r="FU332" s="23"/>
      <c r="FV332" s="23"/>
      <c r="FW332" s="23"/>
      <c r="FX332" s="23"/>
      <c r="FY332" s="23"/>
      <c r="FZ332" s="23"/>
      <c r="GA332" s="23"/>
      <c r="GB332" s="23"/>
      <c r="GC332" s="23"/>
      <c r="GD332" s="23"/>
      <c r="GE332" s="23"/>
      <c r="GF332" s="23"/>
      <c r="GG332" s="23"/>
      <c r="GH332" s="23"/>
      <c r="GI332" s="23"/>
      <c r="GJ332" s="23"/>
      <c r="GK332" s="23"/>
      <c r="GL332" s="23"/>
      <c r="GM332" s="23"/>
      <c r="GN332" s="23"/>
      <c r="GO332" s="23"/>
      <c r="GP332" s="23"/>
      <c r="GQ332" s="23"/>
      <c r="GR332" s="23"/>
      <c r="GS332" s="23"/>
      <c r="GT332" s="23"/>
      <c r="GU332" s="23"/>
      <c r="GV332" s="23"/>
      <c r="GW332" s="23"/>
      <c r="GX332" s="23"/>
      <c r="GY332" s="23"/>
      <c r="GZ332" s="23"/>
      <c r="HA332" s="23"/>
      <c r="HB332" s="23"/>
      <c r="HC332" s="23"/>
      <c r="HD332" s="23"/>
      <c r="HE332" s="23"/>
      <c r="HF332" s="23"/>
      <c r="HG332" s="23"/>
      <c r="HH332" s="23"/>
      <c r="HI332" s="23"/>
      <c r="HJ332" s="23"/>
      <c r="HK332" s="23"/>
      <c r="HL332" s="23"/>
      <c r="HM332" s="23"/>
      <c r="HN332" s="23"/>
      <c r="HO332" s="23"/>
      <c r="HP332" s="23"/>
      <c r="HQ332" s="23"/>
      <c r="HR332" s="23"/>
      <c r="HS332" s="23"/>
      <c r="HT332" s="23"/>
      <c r="HU332" s="23"/>
      <c r="HV332" s="23"/>
      <c r="HW332" s="23"/>
      <c r="HX332" s="23"/>
      <c r="HY332" s="23"/>
      <c r="HZ332" s="23"/>
      <c r="IA332" s="23"/>
      <c r="IB332" s="23"/>
      <c r="IC332" s="23"/>
      <c r="ID332" s="23"/>
      <c r="IE332" s="23"/>
      <c r="IF332" s="23"/>
      <c r="IG332" s="23"/>
      <c r="IH332" s="23"/>
      <c r="II332" s="23"/>
      <c r="IJ332" s="23"/>
      <c r="IK332" s="23"/>
      <c r="IL332" s="23"/>
      <c r="IM332" s="23"/>
      <c r="IN332" s="23"/>
      <c r="IO332" s="23"/>
      <c r="IP332" s="23"/>
    </row>
    <row r="333" spans="1:254" customFormat="1" ht="21" customHeight="1" x14ac:dyDescent="0.2">
      <c r="A333" s="266" t="s">
        <v>589</v>
      </c>
      <c r="B333" s="265" t="s">
        <v>588</v>
      </c>
      <c r="C333" s="264" t="s">
        <v>587</v>
      </c>
      <c r="D333" s="263" t="s">
        <v>194</v>
      </c>
      <c r="E333" s="262">
        <v>29.64</v>
      </c>
      <c r="F333" s="107" t="s">
        <v>875</v>
      </c>
      <c r="G333" s="260" t="s">
        <v>876</v>
      </c>
      <c r="H333" s="23"/>
      <c r="I333" s="23"/>
      <c r="J333" s="23"/>
      <c r="K333" s="23"/>
      <c r="L333" s="23"/>
      <c r="M333" s="23"/>
      <c r="N333" s="23"/>
      <c r="O333" s="23" t="e">
        <f>ROUND([3]Source!AC42*[3]Source!AW42*[3]Source!I42,0)</f>
        <v>#REF!</v>
      </c>
      <c r="P333" s="23" t="e">
        <f>[3]Source!P43</f>
        <v>#REF!</v>
      </c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  <c r="BX333" s="23"/>
      <c r="BY333" s="23"/>
      <c r="BZ333" s="23"/>
      <c r="CA333" s="23"/>
      <c r="CB333" s="23"/>
      <c r="CC333" s="23"/>
      <c r="CD333" s="23"/>
      <c r="CE333" s="23"/>
      <c r="CF333" s="23"/>
      <c r="CG333" s="23"/>
      <c r="CH333" s="23"/>
      <c r="CI333" s="23"/>
      <c r="CJ333" s="23"/>
      <c r="CK333" s="23"/>
      <c r="CL333" s="23"/>
      <c r="CM333" s="23"/>
      <c r="CN333" s="23"/>
      <c r="CO333" s="23"/>
      <c r="CP333" s="23"/>
      <c r="CQ333" s="23">
        <v>1</v>
      </c>
      <c r="CR333" s="23"/>
      <c r="CS333" s="23"/>
      <c r="CT333" s="23"/>
      <c r="CU333" s="23"/>
      <c r="CV333" s="23"/>
      <c r="CW333" s="23"/>
      <c r="CX333" s="23"/>
      <c r="CY333" s="23"/>
      <c r="CZ333" s="23"/>
      <c r="DA333" s="23"/>
      <c r="DB333" s="23"/>
      <c r="DC333" s="23"/>
      <c r="DD333" s="23"/>
      <c r="DE333" s="23"/>
      <c r="DF333" s="23" t="e">
        <f>O333</f>
        <v>#REF!</v>
      </c>
      <c r="DG333" s="23"/>
      <c r="DH333" s="23" t="e">
        <f>[3]Source!P43</f>
        <v>#REF!</v>
      </c>
      <c r="DI333" s="23"/>
      <c r="DJ333" s="23"/>
      <c r="DK333" s="23"/>
      <c r="DL333" s="23"/>
      <c r="DM333" s="23"/>
      <c r="DN333" s="23"/>
      <c r="DO333" s="23"/>
      <c r="DP333" s="23"/>
      <c r="DQ333" s="23"/>
      <c r="DR333" s="23"/>
      <c r="DS333" s="23"/>
      <c r="DT333" s="23"/>
      <c r="DU333" s="23"/>
      <c r="DV333" s="23"/>
      <c r="DW333" s="23"/>
      <c r="DX333" s="23"/>
      <c r="DY333" s="23"/>
      <c r="DZ333" s="23"/>
      <c r="EA333" s="23"/>
      <c r="EB333" s="23"/>
      <c r="EC333" s="23"/>
      <c r="ED333" s="23"/>
      <c r="EE333" s="23"/>
      <c r="EF333" s="23"/>
      <c r="EG333" s="23"/>
      <c r="EH333" s="23"/>
      <c r="EI333" s="23"/>
      <c r="EJ333" s="23"/>
      <c r="EK333" s="23"/>
      <c r="EL333" s="23"/>
      <c r="EM333" s="23"/>
      <c r="EN333" s="23"/>
      <c r="EO333" s="23"/>
      <c r="EP333" s="23"/>
      <c r="EQ333" s="23"/>
      <c r="ER333" s="23"/>
      <c r="ES333" s="23"/>
      <c r="ET333" s="23"/>
      <c r="EU333" s="23"/>
      <c r="EV333" s="23"/>
      <c r="EW333" s="23"/>
      <c r="EX333" s="23"/>
      <c r="EY333" s="23"/>
      <c r="EZ333" s="23"/>
      <c r="FA333" s="23"/>
      <c r="FB333" s="23"/>
      <c r="FC333" s="23"/>
      <c r="FD333" s="23"/>
      <c r="FE333" s="23"/>
      <c r="FF333" s="23"/>
      <c r="FG333" s="23"/>
      <c r="FH333" s="23"/>
      <c r="FI333" s="23"/>
      <c r="FJ333" s="23"/>
      <c r="FK333" s="23"/>
      <c r="FL333" s="23"/>
      <c r="FM333" s="23"/>
      <c r="FN333" s="23"/>
      <c r="FO333" s="23"/>
      <c r="FP333" s="23"/>
      <c r="FQ333" s="23"/>
      <c r="FR333" s="23"/>
      <c r="FS333" s="23"/>
      <c r="FT333" s="23"/>
      <c r="FU333" s="23"/>
      <c r="FV333" s="23"/>
      <c r="FW333" s="23"/>
      <c r="FX333" s="23"/>
      <c r="FY333" s="23"/>
      <c r="FZ333" s="23"/>
      <c r="GA333" s="23"/>
      <c r="GB333" s="23"/>
      <c r="GC333" s="23"/>
      <c r="GD333" s="23"/>
      <c r="GE333" s="23" t="e">
        <f>O333</f>
        <v>#REF!</v>
      </c>
      <c r="GF333" s="23"/>
      <c r="GG333" s="23"/>
      <c r="GH333" s="23"/>
      <c r="GI333" s="23" t="e">
        <f>O333</f>
        <v>#REF!</v>
      </c>
      <c r="GJ333" s="23"/>
      <c r="GK333" s="23" t="e">
        <f>O333</f>
        <v>#REF!</v>
      </c>
      <c r="GL333" s="23" t="e">
        <f>O333</f>
        <v>#REF!</v>
      </c>
      <c r="GM333" s="23"/>
      <c r="GN333" s="23" t="e">
        <f>O333</f>
        <v>#REF!</v>
      </c>
      <c r="GO333" s="23"/>
      <c r="GP333" s="23"/>
      <c r="GQ333" s="23"/>
      <c r="GR333" s="23"/>
      <c r="GS333" s="23"/>
      <c r="GT333" s="23"/>
      <c r="GU333" s="23"/>
      <c r="GV333" s="23"/>
      <c r="GW333" s="23" t="e">
        <f>O333</f>
        <v>#REF!</v>
      </c>
      <c r="GX333" s="23"/>
      <c r="GY333" s="23"/>
      <c r="GZ333" s="23"/>
      <c r="HA333" s="23" t="e">
        <f>O333</f>
        <v>#REF!</v>
      </c>
      <c r="HB333" s="23"/>
      <c r="HC333" s="23"/>
      <c r="HD333" s="23"/>
      <c r="HE333" s="23"/>
      <c r="HF333" s="23"/>
      <c r="HG333" s="23" t="e">
        <f>O333</f>
        <v>#REF!</v>
      </c>
      <c r="HH333" s="23"/>
      <c r="HI333" s="23" t="e">
        <f>O333</f>
        <v>#REF!</v>
      </c>
      <c r="HJ333" s="23"/>
      <c r="HK333" s="23"/>
      <c r="HL333" s="23"/>
      <c r="HM333" s="23"/>
      <c r="HN333" s="23"/>
      <c r="HO333" s="23"/>
      <c r="HP333" s="23"/>
      <c r="HQ333" s="23"/>
      <c r="HR333" s="23"/>
      <c r="HS333" s="23"/>
      <c r="HT333" s="23"/>
      <c r="HU333" s="23"/>
      <c r="HV333" s="23"/>
      <c r="HW333" s="23"/>
      <c r="HX333" s="23"/>
      <c r="HY333" s="23"/>
      <c r="HZ333" s="23"/>
      <c r="IA333" s="23"/>
      <c r="IB333" s="23"/>
      <c r="IC333" s="23"/>
      <c r="ID333" s="23"/>
      <c r="IE333" s="23"/>
      <c r="IF333" s="23"/>
      <c r="IG333" s="23"/>
      <c r="IH333" s="23"/>
      <c r="II333" s="23"/>
      <c r="IJ333" s="23"/>
      <c r="IK333" s="23"/>
      <c r="IL333" s="23"/>
      <c r="IM333" s="23"/>
      <c r="IN333" s="23"/>
      <c r="IO333" s="23"/>
      <c r="IP333" s="23"/>
    </row>
    <row r="334" spans="1:254" customFormat="1" ht="21" customHeight="1" x14ac:dyDescent="0.2">
      <c r="A334" s="266" t="s">
        <v>586</v>
      </c>
      <c r="B334" s="265" t="s">
        <v>585</v>
      </c>
      <c r="C334" s="264" t="s">
        <v>584</v>
      </c>
      <c r="D334" s="263" t="s">
        <v>194</v>
      </c>
      <c r="E334" s="262">
        <v>373.464</v>
      </c>
      <c r="F334" s="107" t="s">
        <v>875</v>
      </c>
      <c r="G334" s="260" t="s">
        <v>876</v>
      </c>
      <c r="H334" s="23"/>
      <c r="I334" s="23"/>
      <c r="J334" s="23"/>
      <c r="K334" s="23"/>
      <c r="L334" s="23"/>
      <c r="M334" s="23"/>
      <c r="N334" s="23"/>
      <c r="O334" s="23" t="e">
        <f>ROUND([3]Source!AC44*[3]Source!AW44*[3]Source!I44,0)</f>
        <v>#REF!</v>
      </c>
      <c r="P334" s="23" t="e">
        <f>[3]Source!P45</f>
        <v>#REF!</v>
      </c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  <c r="BX334" s="23"/>
      <c r="BY334" s="23"/>
      <c r="BZ334" s="23"/>
      <c r="CA334" s="23"/>
      <c r="CB334" s="23"/>
      <c r="CC334" s="23"/>
      <c r="CD334" s="23"/>
      <c r="CE334" s="23"/>
      <c r="CF334" s="23"/>
      <c r="CG334" s="23"/>
      <c r="CH334" s="23"/>
      <c r="CI334" s="23"/>
      <c r="CJ334" s="23"/>
      <c r="CK334" s="23"/>
      <c r="CL334" s="23"/>
      <c r="CM334" s="23"/>
      <c r="CN334" s="23"/>
      <c r="CO334" s="23"/>
      <c r="CP334" s="23"/>
      <c r="CQ334" s="23">
        <v>1</v>
      </c>
      <c r="CR334" s="23"/>
      <c r="CS334" s="23"/>
      <c r="CT334" s="23"/>
      <c r="CU334" s="23"/>
      <c r="CV334" s="23"/>
      <c r="CW334" s="23"/>
      <c r="CX334" s="23"/>
      <c r="CY334" s="23"/>
      <c r="CZ334" s="23"/>
      <c r="DA334" s="23"/>
      <c r="DB334" s="23"/>
      <c r="DC334" s="23"/>
      <c r="DD334" s="23"/>
      <c r="DE334" s="23"/>
      <c r="DF334" s="23" t="e">
        <f>O334</f>
        <v>#REF!</v>
      </c>
      <c r="DG334" s="23"/>
      <c r="DH334" s="23" t="e">
        <f>[3]Source!P45</f>
        <v>#REF!</v>
      </c>
      <c r="DI334" s="23"/>
      <c r="DJ334" s="23"/>
      <c r="DK334" s="23"/>
      <c r="DL334" s="23"/>
      <c r="DM334" s="23"/>
      <c r="DN334" s="23"/>
      <c r="DO334" s="23"/>
      <c r="DP334" s="23"/>
      <c r="DQ334" s="23"/>
      <c r="DR334" s="23"/>
      <c r="DS334" s="23"/>
      <c r="DT334" s="23"/>
      <c r="DU334" s="23"/>
      <c r="DV334" s="23"/>
      <c r="DW334" s="23"/>
      <c r="DX334" s="23"/>
      <c r="DY334" s="23"/>
      <c r="DZ334" s="23"/>
      <c r="EA334" s="23"/>
      <c r="EB334" s="23"/>
      <c r="EC334" s="23"/>
      <c r="ED334" s="23"/>
      <c r="EE334" s="23"/>
      <c r="EF334" s="23"/>
      <c r="EG334" s="23"/>
      <c r="EH334" s="23"/>
      <c r="EI334" s="23"/>
      <c r="EJ334" s="23"/>
      <c r="EK334" s="23"/>
      <c r="EL334" s="23"/>
      <c r="EM334" s="23"/>
      <c r="EN334" s="23"/>
      <c r="EO334" s="23"/>
      <c r="EP334" s="23"/>
      <c r="EQ334" s="23"/>
      <c r="ER334" s="23"/>
      <c r="ES334" s="23"/>
      <c r="ET334" s="23"/>
      <c r="EU334" s="23"/>
      <c r="EV334" s="23"/>
      <c r="EW334" s="23"/>
      <c r="EX334" s="23"/>
      <c r="EY334" s="23"/>
      <c r="EZ334" s="23"/>
      <c r="FA334" s="23"/>
      <c r="FB334" s="23"/>
      <c r="FC334" s="23"/>
      <c r="FD334" s="23"/>
      <c r="FE334" s="23"/>
      <c r="FF334" s="23"/>
      <c r="FG334" s="23"/>
      <c r="FH334" s="23"/>
      <c r="FI334" s="23"/>
      <c r="FJ334" s="23"/>
      <c r="FK334" s="23"/>
      <c r="FL334" s="23"/>
      <c r="FM334" s="23"/>
      <c r="FN334" s="23"/>
      <c r="FO334" s="23"/>
      <c r="FP334" s="23"/>
      <c r="FQ334" s="23"/>
      <c r="FR334" s="23"/>
      <c r="FS334" s="23"/>
      <c r="FT334" s="23"/>
      <c r="FU334" s="23"/>
      <c r="FV334" s="23"/>
      <c r="FW334" s="23"/>
      <c r="FX334" s="23"/>
      <c r="FY334" s="23"/>
      <c r="FZ334" s="23"/>
      <c r="GA334" s="23"/>
      <c r="GB334" s="23"/>
      <c r="GC334" s="23"/>
      <c r="GD334" s="23"/>
      <c r="GE334" s="23" t="e">
        <f>O334</f>
        <v>#REF!</v>
      </c>
      <c r="GF334" s="23"/>
      <c r="GG334" s="23"/>
      <c r="GH334" s="23"/>
      <c r="GI334" s="23" t="e">
        <f>O334</f>
        <v>#REF!</v>
      </c>
      <c r="GJ334" s="23"/>
      <c r="GK334" s="23" t="e">
        <f>O334</f>
        <v>#REF!</v>
      </c>
      <c r="GL334" s="23" t="e">
        <f>O334</f>
        <v>#REF!</v>
      </c>
      <c r="GM334" s="23"/>
      <c r="GN334" s="23" t="e">
        <f>O334</f>
        <v>#REF!</v>
      </c>
      <c r="GO334" s="23"/>
      <c r="GP334" s="23"/>
      <c r="GQ334" s="23"/>
      <c r="GR334" s="23"/>
      <c r="GS334" s="23"/>
      <c r="GT334" s="23"/>
      <c r="GU334" s="23"/>
      <c r="GV334" s="23"/>
      <c r="GW334" s="23" t="e">
        <f>O334</f>
        <v>#REF!</v>
      </c>
      <c r="GX334" s="23"/>
      <c r="GY334" s="23"/>
      <c r="GZ334" s="23"/>
      <c r="HA334" s="23" t="e">
        <f>O334</f>
        <v>#REF!</v>
      </c>
      <c r="HB334" s="23"/>
      <c r="HC334" s="23"/>
      <c r="HD334" s="23"/>
      <c r="HE334" s="23"/>
      <c r="HF334" s="23"/>
      <c r="HG334" s="23" t="e">
        <f>O334</f>
        <v>#REF!</v>
      </c>
      <c r="HH334" s="23"/>
      <c r="HI334" s="23" t="e">
        <f>O334</f>
        <v>#REF!</v>
      </c>
      <c r="HJ334" s="23"/>
      <c r="HK334" s="23"/>
      <c r="HL334" s="23"/>
      <c r="HM334" s="23"/>
      <c r="HN334" s="23"/>
      <c r="HO334" s="23"/>
      <c r="HP334" s="23"/>
      <c r="HQ334" s="23"/>
      <c r="HR334" s="23"/>
      <c r="HS334" s="23"/>
      <c r="HT334" s="23"/>
      <c r="HU334" s="23"/>
      <c r="HV334" s="23"/>
      <c r="HW334" s="23"/>
      <c r="HX334" s="23"/>
      <c r="HY334" s="23"/>
      <c r="HZ334" s="23"/>
      <c r="IA334" s="23"/>
      <c r="IB334" s="23"/>
      <c r="IC334" s="23"/>
      <c r="ID334" s="23"/>
      <c r="IE334" s="23"/>
      <c r="IF334" s="23"/>
      <c r="IG334" s="23"/>
      <c r="IH334" s="23"/>
      <c r="II334" s="23"/>
      <c r="IJ334" s="23"/>
      <c r="IK334" s="23"/>
      <c r="IL334" s="23"/>
      <c r="IM334" s="23"/>
      <c r="IN334" s="23"/>
      <c r="IO334" s="23"/>
      <c r="IP334" s="23"/>
    </row>
    <row r="335" spans="1:254" customFormat="1" ht="21" customHeight="1" x14ac:dyDescent="0.2">
      <c r="A335" s="259" t="s">
        <v>583</v>
      </c>
      <c r="B335" s="258" t="s">
        <v>434</v>
      </c>
      <c r="C335" s="257" t="s">
        <v>435</v>
      </c>
      <c r="D335" s="256" t="s">
        <v>194</v>
      </c>
      <c r="E335" s="255">
        <v>59.28</v>
      </c>
      <c r="F335" s="127" t="s">
        <v>875</v>
      </c>
      <c r="G335" s="253" t="s">
        <v>1008</v>
      </c>
      <c r="H335" s="23"/>
      <c r="I335" s="23"/>
      <c r="J335" s="23"/>
      <c r="K335" s="23"/>
      <c r="L335" s="23"/>
      <c r="M335" s="23"/>
      <c r="N335" s="23"/>
      <c r="O335" s="23" t="e">
        <f>ROUND([3]Source!AC46*[3]Source!AW46*[3]Source!I46,0)</f>
        <v>#REF!</v>
      </c>
      <c r="P335" s="23" t="e">
        <f>[3]Source!P47</f>
        <v>#REF!</v>
      </c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  <c r="BX335" s="23"/>
      <c r="BY335" s="23"/>
      <c r="BZ335" s="23"/>
      <c r="CA335" s="23"/>
      <c r="CB335" s="23"/>
      <c r="CC335" s="23"/>
      <c r="CD335" s="23"/>
      <c r="CE335" s="23"/>
      <c r="CF335" s="23"/>
      <c r="CG335" s="23"/>
      <c r="CH335" s="23"/>
      <c r="CI335" s="23"/>
      <c r="CJ335" s="23"/>
      <c r="CK335" s="23"/>
      <c r="CL335" s="23"/>
      <c r="CM335" s="23"/>
      <c r="CN335" s="23"/>
      <c r="CO335" s="23"/>
      <c r="CP335" s="23"/>
      <c r="CQ335" s="23">
        <v>1</v>
      </c>
      <c r="CR335" s="23"/>
      <c r="CS335" s="23"/>
      <c r="CT335" s="23"/>
      <c r="CU335" s="23"/>
      <c r="CV335" s="23"/>
      <c r="CW335" s="23"/>
      <c r="CX335" s="23"/>
      <c r="CY335" s="23"/>
      <c r="CZ335" s="23"/>
      <c r="DA335" s="23"/>
      <c r="DB335" s="23"/>
      <c r="DC335" s="23"/>
      <c r="DD335" s="23"/>
      <c r="DE335" s="23"/>
      <c r="DF335" s="23" t="e">
        <f>O335</f>
        <v>#REF!</v>
      </c>
      <c r="DG335" s="23"/>
      <c r="DH335" s="23" t="e">
        <f>[3]Source!P47</f>
        <v>#REF!</v>
      </c>
      <c r="DI335" s="23"/>
      <c r="DJ335" s="23"/>
      <c r="DK335" s="23"/>
      <c r="DL335" s="23"/>
      <c r="DM335" s="23"/>
      <c r="DN335" s="23"/>
      <c r="DO335" s="23"/>
      <c r="DP335" s="23"/>
      <c r="DQ335" s="23"/>
      <c r="DR335" s="23"/>
      <c r="DS335" s="23"/>
      <c r="DT335" s="23"/>
      <c r="DU335" s="23"/>
      <c r="DV335" s="23"/>
      <c r="DW335" s="23"/>
      <c r="DX335" s="23"/>
      <c r="DY335" s="23"/>
      <c r="DZ335" s="23"/>
      <c r="EA335" s="23"/>
      <c r="EB335" s="23"/>
      <c r="EC335" s="23"/>
      <c r="ED335" s="23"/>
      <c r="EE335" s="23"/>
      <c r="EF335" s="23"/>
      <c r="EG335" s="23"/>
      <c r="EH335" s="23"/>
      <c r="EI335" s="23"/>
      <c r="EJ335" s="23"/>
      <c r="EK335" s="23"/>
      <c r="EL335" s="23"/>
      <c r="EM335" s="23"/>
      <c r="EN335" s="23"/>
      <c r="EO335" s="23"/>
      <c r="EP335" s="23"/>
      <c r="EQ335" s="23"/>
      <c r="ER335" s="23"/>
      <c r="ES335" s="23"/>
      <c r="ET335" s="23"/>
      <c r="EU335" s="23"/>
      <c r="EV335" s="23"/>
      <c r="EW335" s="23"/>
      <c r="EX335" s="23"/>
      <c r="EY335" s="23"/>
      <c r="EZ335" s="23"/>
      <c r="FA335" s="23"/>
      <c r="FB335" s="23"/>
      <c r="FC335" s="23"/>
      <c r="FD335" s="23"/>
      <c r="FE335" s="23"/>
      <c r="FF335" s="23"/>
      <c r="FG335" s="23"/>
      <c r="FH335" s="23"/>
      <c r="FI335" s="23"/>
      <c r="FJ335" s="23"/>
      <c r="FK335" s="23"/>
      <c r="FL335" s="23"/>
      <c r="FM335" s="23"/>
      <c r="FN335" s="23"/>
      <c r="FO335" s="23"/>
      <c r="FP335" s="23"/>
      <c r="FQ335" s="23"/>
      <c r="FR335" s="23"/>
      <c r="FS335" s="23"/>
      <c r="FT335" s="23"/>
      <c r="FU335" s="23"/>
      <c r="FV335" s="23"/>
      <c r="FW335" s="23"/>
      <c r="FX335" s="23"/>
      <c r="FY335" s="23"/>
      <c r="FZ335" s="23"/>
      <c r="GA335" s="23"/>
      <c r="GB335" s="23"/>
      <c r="GC335" s="23"/>
      <c r="GD335" s="23"/>
      <c r="GE335" s="23" t="e">
        <f>O335</f>
        <v>#REF!</v>
      </c>
      <c r="GF335" s="23"/>
      <c r="GG335" s="23"/>
      <c r="GH335" s="23"/>
      <c r="GI335" s="23" t="e">
        <f>O335</f>
        <v>#REF!</v>
      </c>
      <c r="GJ335" s="23"/>
      <c r="GK335" s="23" t="e">
        <f>O335</f>
        <v>#REF!</v>
      </c>
      <c r="GL335" s="23" t="e">
        <f>O335</f>
        <v>#REF!</v>
      </c>
      <c r="GM335" s="23"/>
      <c r="GN335" s="23" t="e">
        <f>O335</f>
        <v>#REF!</v>
      </c>
      <c r="GO335" s="23"/>
      <c r="GP335" s="23"/>
      <c r="GQ335" s="23"/>
      <c r="GR335" s="23"/>
      <c r="GS335" s="23"/>
      <c r="GT335" s="23"/>
      <c r="GU335" s="23"/>
      <c r="GV335" s="23"/>
      <c r="GW335" s="23" t="e">
        <f>O335</f>
        <v>#REF!</v>
      </c>
      <c r="GX335" s="23"/>
      <c r="GY335" s="23"/>
      <c r="GZ335" s="23"/>
      <c r="HA335" s="23" t="e">
        <f>O335</f>
        <v>#REF!</v>
      </c>
      <c r="HB335" s="23"/>
      <c r="HC335" s="23"/>
      <c r="HD335" s="23"/>
      <c r="HE335" s="23"/>
      <c r="HF335" s="23"/>
      <c r="HG335" s="23" t="e">
        <f>O335</f>
        <v>#REF!</v>
      </c>
      <c r="HH335" s="23"/>
      <c r="HI335" s="23" t="e">
        <f>O335</f>
        <v>#REF!</v>
      </c>
      <c r="HJ335" s="23"/>
      <c r="HK335" s="23"/>
      <c r="HL335" s="23"/>
      <c r="HM335" s="23"/>
      <c r="HN335" s="23"/>
      <c r="HO335" s="23"/>
      <c r="HP335" s="23"/>
      <c r="HQ335" s="23"/>
      <c r="HR335" s="23"/>
      <c r="HS335" s="23"/>
      <c r="HT335" s="23"/>
      <c r="HU335" s="23"/>
      <c r="HV335" s="23"/>
      <c r="HW335" s="23"/>
      <c r="HX335" s="23"/>
      <c r="HY335" s="23"/>
      <c r="HZ335" s="23"/>
      <c r="IA335" s="23"/>
      <c r="IB335" s="23"/>
      <c r="IC335" s="23"/>
      <c r="ID335" s="23"/>
      <c r="IE335" s="23"/>
      <c r="IF335" s="23"/>
      <c r="IG335" s="23"/>
      <c r="IH335" s="23"/>
      <c r="II335" s="23"/>
      <c r="IJ335" s="23"/>
      <c r="IK335" s="23"/>
      <c r="IL335" s="23"/>
      <c r="IM335" s="23"/>
      <c r="IN335" s="23"/>
      <c r="IO335" s="23"/>
      <c r="IP335" s="23"/>
    </row>
    <row r="336" spans="1:254" customFormat="1" ht="21" customHeight="1" x14ac:dyDescent="0.2">
      <c r="A336" s="101">
        <v>6</v>
      </c>
      <c r="B336" s="109" t="s">
        <v>449</v>
      </c>
      <c r="C336" s="102" t="s">
        <v>450</v>
      </c>
      <c r="D336" s="103" t="s">
        <v>448</v>
      </c>
      <c r="E336" s="104">
        <v>1.976</v>
      </c>
      <c r="F336" s="107"/>
      <c r="G336" s="108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  <c r="BX336" s="23"/>
      <c r="BY336" s="23"/>
      <c r="BZ336" s="23"/>
      <c r="CA336" s="23"/>
      <c r="CB336" s="23"/>
      <c r="CC336" s="23"/>
      <c r="CD336" s="23"/>
      <c r="CE336" s="23"/>
      <c r="CF336" s="23"/>
      <c r="CG336" s="23"/>
      <c r="CH336" s="23"/>
      <c r="CI336" s="23"/>
      <c r="CJ336" s="23"/>
      <c r="CK336" s="23"/>
      <c r="CL336" s="23"/>
      <c r="CM336" s="23"/>
      <c r="CN336" s="23"/>
      <c r="CO336" s="23"/>
      <c r="CP336" s="23"/>
      <c r="CQ336" s="23"/>
      <c r="CR336" s="23"/>
      <c r="CS336" s="23"/>
      <c r="CT336" s="23"/>
      <c r="CU336" s="23"/>
      <c r="CV336" s="23"/>
      <c r="CW336" s="23"/>
      <c r="CX336" s="23"/>
      <c r="CY336" s="23"/>
      <c r="CZ336" s="23"/>
      <c r="DA336" s="23"/>
      <c r="DB336" s="23"/>
      <c r="DC336" s="23"/>
      <c r="DD336" s="23"/>
      <c r="DE336" s="23"/>
      <c r="DF336" s="23"/>
      <c r="DG336" s="23"/>
      <c r="DH336" s="23"/>
      <c r="DI336" s="23"/>
      <c r="DJ336" s="23"/>
      <c r="DK336" s="23"/>
      <c r="DL336" s="23"/>
      <c r="DM336" s="23"/>
      <c r="DN336" s="23"/>
      <c r="DO336" s="23"/>
      <c r="DP336" s="23"/>
      <c r="DQ336" s="23"/>
      <c r="DR336" s="23"/>
      <c r="DS336" s="23"/>
      <c r="DT336" s="23"/>
      <c r="DU336" s="23"/>
      <c r="DV336" s="23"/>
      <c r="DW336" s="23"/>
      <c r="DX336" s="23"/>
      <c r="DY336" s="23"/>
      <c r="DZ336" s="23"/>
      <c r="EA336" s="23"/>
      <c r="EB336" s="23"/>
      <c r="EC336" s="23"/>
      <c r="ED336" s="23"/>
      <c r="EE336" s="23"/>
      <c r="EF336" s="23"/>
      <c r="EG336" s="23"/>
      <c r="EH336" s="23"/>
      <c r="EI336" s="23"/>
      <c r="EJ336" s="23"/>
      <c r="EK336" s="23"/>
      <c r="EL336" s="23"/>
      <c r="EM336" s="23"/>
      <c r="EN336" s="23"/>
      <c r="EO336" s="23"/>
      <c r="EP336" s="23"/>
      <c r="EQ336" s="23"/>
      <c r="ER336" s="23"/>
      <c r="ES336" s="23"/>
      <c r="ET336" s="23"/>
      <c r="EU336" s="23"/>
      <c r="EV336" s="23"/>
      <c r="EW336" s="23"/>
      <c r="EX336" s="23"/>
      <c r="EY336" s="23"/>
      <c r="EZ336" s="23"/>
      <c r="FA336" s="23"/>
      <c r="FB336" s="23"/>
      <c r="FC336" s="23"/>
      <c r="FD336" s="23"/>
      <c r="FE336" s="23"/>
      <c r="FF336" s="23"/>
      <c r="FG336" s="23"/>
      <c r="FH336" s="23"/>
      <c r="FI336" s="23"/>
      <c r="FJ336" s="23"/>
      <c r="FK336" s="23"/>
      <c r="FL336" s="23"/>
      <c r="FM336" s="23"/>
      <c r="FN336" s="23"/>
      <c r="FO336" s="23"/>
      <c r="FP336" s="23"/>
      <c r="FQ336" s="23"/>
      <c r="FR336" s="23"/>
      <c r="FS336" s="23"/>
      <c r="FT336" s="23"/>
      <c r="FU336" s="23"/>
      <c r="FV336" s="23"/>
      <c r="FW336" s="23"/>
      <c r="FX336" s="23"/>
      <c r="FY336" s="23"/>
      <c r="FZ336" s="23"/>
      <c r="GA336" s="23"/>
      <c r="GB336" s="23"/>
      <c r="GC336" s="23"/>
      <c r="GD336" s="23"/>
      <c r="GE336" s="23"/>
      <c r="GF336" s="23"/>
      <c r="GG336" s="23"/>
      <c r="GH336" s="23"/>
      <c r="GI336" s="23"/>
      <c r="GJ336" s="23"/>
      <c r="GK336" s="23"/>
      <c r="GL336" s="23"/>
      <c r="GM336" s="23"/>
      <c r="GN336" s="23"/>
      <c r="GO336" s="23"/>
      <c r="GP336" s="23"/>
      <c r="GQ336" s="23"/>
      <c r="GR336" s="23"/>
      <c r="GS336" s="23"/>
      <c r="GT336" s="23"/>
      <c r="GU336" s="23"/>
      <c r="GV336" s="23"/>
      <c r="GW336" s="23"/>
      <c r="GX336" s="23"/>
      <c r="GY336" s="23"/>
      <c r="GZ336" s="23"/>
      <c r="HA336" s="23"/>
      <c r="HB336" s="23"/>
      <c r="HC336" s="23"/>
      <c r="HD336" s="23"/>
      <c r="HE336" s="23"/>
      <c r="HF336" s="23"/>
      <c r="HG336" s="23"/>
      <c r="HH336" s="23"/>
      <c r="HI336" s="23"/>
      <c r="HJ336" s="23"/>
      <c r="HK336" s="23"/>
      <c r="HL336" s="23"/>
      <c r="HM336" s="23"/>
      <c r="HN336" s="23"/>
      <c r="HO336" s="23"/>
      <c r="HP336" s="23"/>
      <c r="HQ336" s="23"/>
      <c r="HR336" s="23"/>
      <c r="HS336" s="23"/>
      <c r="HT336" s="23"/>
      <c r="HU336" s="23"/>
      <c r="HV336" s="23"/>
      <c r="HW336" s="23"/>
      <c r="HX336" s="23"/>
      <c r="HY336" s="23"/>
      <c r="HZ336" s="23"/>
      <c r="IA336" s="23"/>
      <c r="IB336" s="23"/>
      <c r="IC336" s="23"/>
      <c r="ID336" s="23"/>
      <c r="IE336" s="23"/>
      <c r="IF336" s="23"/>
      <c r="IG336" s="23"/>
      <c r="IH336" s="23"/>
      <c r="II336" s="23"/>
      <c r="IJ336" s="23"/>
      <c r="IK336" s="23"/>
      <c r="IL336" s="23"/>
      <c r="IM336" s="23"/>
      <c r="IN336" s="23"/>
      <c r="IO336" s="23"/>
      <c r="IP336" s="23"/>
    </row>
    <row r="337" spans="1:250" customFormat="1" ht="21" customHeight="1" x14ac:dyDescent="0.2">
      <c r="A337" s="259" t="s">
        <v>582</v>
      </c>
      <c r="B337" s="258" t="s">
        <v>581</v>
      </c>
      <c r="C337" s="257" t="s">
        <v>580</v>
      </c>
      <c r="D337" s="256" t="s">
        <v>194</v>
      </c>
      <c r="E337" s="255">
        <v>74.692800000000005</v>
      </c>
      <c r="F337" s="127" t="s">
        <v>875</v>
      </c>
      <c r="G337" s="260" t="s">
        <v>876</v>
      </c>
      <c r="H337" s="23"/>
      <c r="I337" s="23"/>
      <c r="J337" s="23"/>
      <c r="K337" s="23"/>
      <c r="L337" s="23"/>
      <c r="M337" s="23"/>
      <c r="N337" s="23"/>
      <c r="O337" s="23" t="e">
        <f>ROUND([3]Source!AC50*[3]Source!AW50*[3]Source!I50,0)</f>
        <v>#REF!</v>
      </c>
      <c r="P337" s="23" t="e">
        <f>[3]Source!P51</f>
        <v>#REF!</v>
      </c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  <c r="BX337" s="23"/>
      <c r="BY337" s="23"/>
      <c r="BZ337" s="23"/>
      <c r="CA337" s="23"/>
      <c r="CB337" s="23"/>
      <c r="CC337" s="23"/>
      <c r="CD337" s="23"/>
      <c r="CE337" s="23"/>
      <c r="CF337" s="23"/>
      <c r="CG337" s="23"/>
      <c r="CH337" s="23"/>
      <c r="CI337" s="23"/>
      <c r="CJ337" s="23"/>
      <c r="CK337" s="23"/>
      <c r="CL337" s="23"/>
      <c r="CM337" s="23"/>
      <c r="CN337" s="23"/>
      <c r="CO337" s="23"/>
      <c r="CP337" s="23"/>
      <c r="CQ337" s="23">
        <v>1</v>
      </c>
      <c r="CR337" s="23"/>
      <c r="CS337" s="23"/>
      <c r="CT337" s="23"/>
      <c r="CU337" s="23"/>
      <c r="CV337" s="23"/>
      <c r="CW337" s="23"/>
      <c r="CX337" s="23"/>
      <c r="CY337" s="23"/>
      <c r="CZ337" s="23"/>
      <c r="DA337" s="23"/>
      <c r="DB337" s="23"/>
      <c r="DC337" s="23"/>
      <c r="DD337" s="23"/>
      <c r="DE337" s="23"/>
      <c r="DF337" s="23" t="e">
        <f>O337</f>
        <v>#REF!</v>
      </c>
      <c r="DG337" s="23"/>
      <c r="DH337" s="23" t="e">
        <f>[3]Source!P51</f>
        <v>#REF!</v>
      </c>
      <c r="DI337" s="23"/>
      <c r="DJ337" s="23"/>
      <c r="DK337" s="23"/>
      <c r="DL337" s="23"/>
      <c r="DM337" s="23"/>
      <c r="DN337" s="23"/>
      <c r="DO337" s="23"/>
      <c r="DP337" s="23"/>
      <c r="DQ337" s="23"/>
      <c r="DR337" s="23"/>
      <c r="DS337" s="23"/>
      <c r="DT337" s="23"/>
      <c r="DU337" s="23"/>
      <c r="DV337" s="23"/>
      <c r="DW337" s="23"/>
      <c r="DX337" s="23"/>
      <c r="DY337" s="23"/>
      <c r="DZ337" s="23"/>
      <c r="EA337" s="23"/>
      <c r="EB337" s="23"/>
      <c r="EC337" s="23"/>
      <c r="ED337" s="23"/>
      <c r="EE337" s="23"/>
      <c r="EF337" s="23"/>
      <c r="EG337" s="23"/>
      <c r="EH337" s="23"/>
      <c r="EI337" s="23"/>
      <c r="EJ337" s="23"/>
      <c r="EK337" s="23"/>
      <c r="EL337" s="23"/>
      <c r="EM337" s="23"/>
      <c r="EN337" s="23"/>
      <c r="EO337" s="23"/>
      <c r="EP337" s="23"/>
      <c r="EQ337" s="23"/>
      <c r="ER337" s="23"/>
      <c r="ES337" s="23"/>
      <c r="ET337" s="23"/>
      <c r="EU337" s="23"/>
      <c r="EV337" s="23"/>
      <c r="EW337" s="23"/>
      <c r="EX337" s="23"/>
      <c r="EY337" s="23"/>
      <c r="EZ337" s="23"/>
      <c r="FA337" s="23"/>
      <c r="FB337" s="23"/>
      <c r="FC337" s="23"/>
      <c r="FD337" s="23"/>
      <c r="FE337" s="23"/>
      <c r="FF337" s="23"/>
      <c r="FG337" s="23"/>
      <c r="FH337" s="23"/>
      <c r="FI337" s="23"/>
      <c r="FJ337" s="23"/>
      <c r="FK337" s="23"/>
      <c r="FL337" s="23"/>
      <c r="FM337" s="23"/>
      <c r="FN337" s="23"/>
      <c r="FO337" s="23"/>
      <c r="FP337" s="23"/>
      <c r="FQ337" s="23"/>
      <c r="FR337" s="23"/>
      <c r="FS337" s="23"/>
      <c r="FT337" s="23"/>
      <c r="FU337" s="23"/>
      <c r="FV337" s="23"/>
      <c r="FW337" s="23"/>
      <c r="FX337" s="23"/>
      <c r="FY337" s="23"/>
      <c r="FZ337" s="23"/>
      <c r="GA337" s="23"/>
      <c r="GB337" s="23"/>
      <c r="GC337" s="23"/>
      <c r="GD337" s="23"/>
      <c r="GE337" s="23" t="e">
        <f>O337</f>
        <v>#REF!</v>
      </c>
      <c r="GF337" s="23"/>
      <c r="GG337" s="23"/>
      <c r="GH337" s="23"/>
      <c r="GI337" s="23" t="e">
        <f>O337</f>
        <v>#REF!</v>
      </c>
      <c r="GJ337" s="23"/>
      <c r="GK337" s="23" t="e">
        <f>O337</f>
        <v>#REF!</v>
      </c>
      <c r="GL337" s="23" t="e">
        <f>O337</f>
        <v>#REF!</v>
      </c>
      <c r="GM337" s="23"/>
      <c r="GN337" s="23" t="e">
        <f>O337</f>
        <v>#REF!</v>
      </c>
      <c r="GO337" s="23"/>
      <c r="GP337" s="23"/>
      <c r="GQ337" s="23"/>
      <c r="GR337" s="23"/>
      <c r="GS337" s="23"/>
      <c r="GT337" s="23"/>
      <c r="GU337" s="23"/>
      <c r="GV337" s="23"/>
      <c r="GW337" s="23" t="e">
        <f>O337</f>
        <v>#REF!</v>
      </c>
      <c r="GX337" s="23"/>
      <c r="GY337" s="23"/>
      <c r="GZ337" s="23"/>
      <c r="HA337" s="23" t="e">
        <f>O337</f>
        <v>#REF!</v>
      </c>
      <c r="HB337" s="23"/>
      <c r="HC337" s="23"/>
      <c r="HD337" s="23"/>
      <c r="HE337" s="23"/>
      <c r="HF337" s="23"/>
      <c r="HG337" s="23" t="e">
        <f>O337</f>
        <v>#REF!</v>
      </c>
      <c r="HH337" s="23"/>
      <c r="HI337" s="23" t="e">
        <f>O337</f>
        <v>#REF!</v>
      </c>
      <c r="HJ337" s="23"/>
      <c r="HK337" s="23"/>
      <c r="HL337" s="23"/>
      <c r="HM337" s="23"/>
      <c r="HN337" s="23"/>
      <c r="HO337" s="23"/>
      <c r="HP337" s="23"/>
      <c r="HQ337" s="23"/>
      <c r="HR337" s="23"/>
      <c r="HS337" s="23"/>
      <c r="HT337" s="23"/>
      <c r="HU337" s="23"/>
      <c r="HV337" s="23"/>
      <c r="HW337" s="23"/>
      <c r="HX337" s="23"/>
      <c r="HY337" s="23"/>
      <c r="HZ337" s="23"/>
      <c r="IA337" s="23"/>
      <c r="IB337" s="23"/>
      <c r="IC337" s="23"/>
      <c r="ID337" s="23"/>
      <c r="IE337" s="23"/>
      <c r="IF337" s="23"/>
      <c r="IG337" s="23"/>
      <c r="IH337" s="23"/>
      <c r="II337" s="23"/>
      <c r="IJ337" s="23"/>
      <c r="IK337" s="23"/>
      <c r="IL337" s="23"/>
      <c r="IM337" s="23"/>
      <c r="IN337" s="23"/>
      <c r="IO337" s="23"/>
      <c r="IP337" s="23"/>
    </row>
    <row r="338" spans="1:250" customFormat="1" ht="21" customHeight="1" x14ac:dyDescent="0.2">
      <c r="A338" s="101">
        <v>7</v>
      </c>
      <c r="B338" s="109" t="s">
        <v>451</v>
      </c>
      <c r="C338" s="102" t="s">
        <v>452</v>
      </c>
      <c r="D338" s="103" t="s">
        <v>442</v>
      </c>
      <c r="E338" s="104">
        <v>0.98799999999999999</v>
      </c>
      <c r="F338" s="107"/>
      <c r="G338" s="108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  <c r="BX338" s="23"/>
      <c r="BY338" s="23"/>
      <c r="BZ338" s="23"/>
      <c r="CA338" s="23"/>
      <c r="CB338" s="23"/>
      <c r="CC338" s="23"/>
      <c r="CD338" s="23"/>
      <c r="CE338" s="23"/>
      <c r="CF338" s="23"/>
      <c r="CG338" s="23"/>
      <c r="CH338" s="23"/>
      <c r="CI338" s="23"/>
      <c r="CJ338" s="23"/>
      <c r="CK338" s="23"/>
      <c r="CL338" s="23"/>
      <c r="CM338" s="23"/>
      <c r="CN338" s="23"/>
      <c r="CO338" s="23"/>
      <c r="CP338" s="23"/>
      <c r="CQ338" s="23"/>
      <c r="CR338" s="23"/>
      <c r="CS338" s="23"/>
      <c r="CT338" s="23"/>
      <c r="CU338" s="23"/>
      <c r="CV338" s="23"/>
      <c r="CW338" s="23"/>
      <c r="CX338" s="23"/>
      <c r="CY338" s="23"/>
      <c r="CZ338" s="23"/>
      <c r="DA338" s="23"/>
      <c r="DB338" s="23"/>
      <c r="DC338" s="23"/>
      <c r="DD338" s="23"/>
      <c r="DE338" s="23"/>
      <c r="DF338" s="23"/>
      <c r="DG338" s="23"/>
      <c r="DH338" s="23"/>
      <c r="DI338" s="23"/>
      <c r="DJ338" s="23"/>
      <c r="DK338" s="23"/>
      <c r="DL338" s="23"/>
      <c r="DM338" s="23"/>
      <c r="DN338" s="23"/>
      <c r="DO338" s="23"/>
      <c r="DP338" s="23"/>
      <c r="DQ338" s="23"/>
      <c r="DR338" s="23"/>
      <c r="DS338" s="23"/>
      <c r="DT338" s="23"/>
      <c r="DU338" s="23"/>
      <c r="DV338" s="23"/>
      <c r="DW338" s="23"/>
      <c r="DX338" s="23"/>
      <c r="DY338" s="23"/>
      <c r="DZ338" s="23"/>
      <c r="EA338" s="23"/>
      <c r="EB338" s="23"/>
      <c r="EC338" s="23"/>
      <c r="ED338" s="23"/>
      <c r="EE338" s="23"/>
      <c r="EF338" s="23"/>
      <c r="EG338" s="23"/>
      <c r="EH338" s="23"/>
      <c r="EI338" s="23"/>
      <c r="EJ338" s="23"/>
      <c r="EK338" s="23"/>
      <c r="EL338" s="23"/>
      <c r="EM338" s="23"/>
      <c r="EN338" s="23"/>
      <c r="EO338" s="23"/>
      <c r="EP338" s="23"/>
      <c r="EQ338" s="23"/>
      <c r="ER338" s="23"/>
      <c r="ES338" s="23"/>
      <c r="ET338" s="23"/>
      <c r="EU338" s="23"/>
      <c r="EV338" s="23"/>
      <c r="EW338" s="23"/>
      <c r="EX338" s="23"/>
      <c r="EY338" s="23"/>
      <c r="EZ338" s="23"/>
      <c r="FA338" s="23"/>
      <c r="FB338" s="23"/>
      <c r="FC338" s="23"/>
      <c r="FD338" s="23"/>
      <c r="FE338" s="23"/>
      <c r="FF338" s="23"/>
      <c r="FG338" s="23"/>
      <c r="FH338" s="23"/>
      <c r="FI338" s="23"/>
      <c r="FJ338" s="23"/>
      <c r="FK338" s="23"/>
      <c r="FL338" s="23"/>
      <c r="FM338" s="23"/>
      <c r="FN338" s="23"/>
      <c r="FO338" s="23"/>
      <c r="FP338" s="23"/>
      <c r="FQ338" s="23"/>
      <c r="FR338" s="23"/>
      <c r="FS338" s="23"/>
      <c r="FT338" s="23"/>
      <c r="FU338" s="23"/>
      <c r="FV338" s="23"/>
      <c r="FW338" s="23"/>
      <c r="FX338" s="23"/>
      <c r="FY338" s="23"/>
      <c r="FZ338" s="23"/>
      <c r="GA338" s="23"/>
      <c r="GB338" s="23"/>
      <c r="GC338" s="23"/>
      <c r="GD338" s="23"/>
      <c r="GE338" s="23"/>
      <c r="GF338" s="23"/>
      <c r="GG338" s="23"/>
      <c r="GH338" s="23"/>
      <c r="GI338" s="23"/>
      <c r="GJ338" s="23"/>
      <c r="GK338" s="23"/>
      <c r="GL338" s="23"/>
      <c r="GM338" s="23"/>
      <c r="GN338" s="23"/>
      <c r="GO338" s="23"/>
      <c r="GP338" s="23"/>
      <c r="GQ338" s="23"/>
      <c r="GR338" s="23"/>
      <c r="GS338" s="23"/>
      <c r="GT338" s="23"/>
      <c r="GU338" s="23"/>
      <c r="GV338" s="23"/>
      <c r="GW338" s="23"/>
      <c r="GX338" s="23"/>
      <c r="GY338" s="23"/>
      <c r="GZ338" s="23"/>
      <c r="HA338" s="23"/>
      <c r="HB338" s="23"/>
      <c r="HC338" s="23"/>
      <c r="HD338" s="23"/>
      <c r="HE338" s="23"/>
      <c r="HF338" s="23"/>
      <c r="HG338" s="23"/>
      <c r="HH338" s="23"/>
      <c r="HI338" s="23"/>
      <c r="HJ338" s="23"/>
      <c r="HK338" s="23"/>
      <c r="HL338" s="23"/>
      <c r="HM338" s="23"/>
      <c r="HN338" s="23"/>
      <c r="HO338" s="23"/>
      <c r="HP338" s="23"/>
      <c r="HQ338" s="23"/>
      <c r="HR338" s="23"/>
      <c r="HS338" s="23"/>
      <c r="HT338" s="23"/>
      <c r="HU338" s="23"/>
      <c r="HV338" s="23"/>
      <c r="HW338" s="23"/>
      <c r="HX338" s="23"/>
      <c r="HY338" s="23"/>
      <c r="HZ338" s="23"/>
      <c r="IA338" s="23"/>
      <c r="IB338" s="23"/>
      <c r="IC338" s="23"/>
      <c r="ID338" s="23"/>
      <c r="IE338" s="23"/>
      <c r="IF338" s="23"/>
      <c r="IG338" s="23"/>
      <c r="IH338" s="23"/>
      <c r="II338" s="23"/>
      <c r="IJ338" s="23"/>
      <c r="IK338" s="23"/>
      <c r="IL338" s="23"/>
      <c r="IM338" s="23"/>
      <c r="IN338" s="23"/>
      <c r="IO338" s="23"/>
      <c r="IP338" s="23"/>
    </row>
    <row r="339" spans="1:250" customFormat="1" ht="21" customHeight="1" x14ac:dyDescent="0.2">
      <c r="A339" s="259" t="s">
        <v>579</v>
      </c>
      <c r="B339" s="258" t="s">
        <v>503</v>
      </c>
      <c r="C339" s="257" t="s">
        <v>578</v>
      </c>
      <c r="D339" s="256" t="s">
        <v>436</v>
      </c>
      <c r="E339" s="255">
        <v>1.0176400000000001</v>
      </c>
      <c r="F339" s="127" t="s">
        <v>875</v>
      </c>
      <c r="G339" s="253" t="s">
        <v>1008</v>
      </c>
      <c r="H339" s="23"/>
      <c r="I339" s="23"/>
      <c r="J339" s="23"/>
      <c r="K339" s="23"/>
      <c r="L339" s="23"/>
      <c r="M339" s="23"/>
      <c r="N339" s="23"/>
      <c r="O339" s="23" t="e">
        <f>ROUND([3]Source!AC54*[3]Source!AW54*[3]Source!I54,0)</f>
        <v>#REF!</v>
      </c>
      <c r="P339" s="23" t="e">
        <f>[3]Source!P55</f>
        <v>#REF!</v>
      </c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  <c r="BX339" s="23"/>
      <c r="BY339" s="23"/>
      <c r="BZ339" s="23"/>
      <c r="CA339" s="23"/>
      <c r="CB339" s="23"/>
      <c r="CC339" s="23"/>
      <c r="CD339" s="23"/>
      <c r="CE339" s="23"/>
      <c r="CF339" s="23"/>
      <c r="CG339" s="23"/>
      <c r="CH339" s="23"/>
      <c r="CI339" s="23"/>
      <c r="CJ339" s="23"/>
      <c r="CK339" s="23"/>
      <c r="CL339" s="23"/>
      <c r="CM339" s="23"/>
      <c r="CN339" s="23"/>
      <c r="CO339" s="23"/>
      <c r="CP339" s="23"/>
      <c r="CQ339" s="23">
        <v>1</v>
      </c>
      <c r="CR339" s="23"/>
      <c r="CS339" s="23"/>
      <c r="CT339" s="23"/>
      <c r="CU339" s="23"/>
      <c r="CV339" s="23"/>
      <c r="CW339" s="23"/>
      <c r="CX339" s="23"/>
      <c r="CY339" s="23"/>
      <c r="CZ339" s="23"/>
      <c r="DA339" s="23"/>
      <c r="DB339" s="23"/>
      <c r="DC339" s="23"/>
      <c r="DD339" s="23"/>
      <c r="DE339" s="23"/>
      <c r="DF339" s="23" t="e">
        <f>O339</f>
        <v>#REF!</v>
      </c>
      <c r="DG339" s="23"/>
      <c r="DH339" s="23" t="e">
        <f>[3]Source!P55</f>
        <v>#REF!</v>
      </c>
      <c r="DI339" s="23"/>
      <c r="DJ339" s="23"/>
      <c r="DK339" s="23"/>
      <c r="DL339" s="23"/>
      <c r="DM339" s="23"/>
      <c r="DN339" s="23"/>
      <c r="DO339" s="23"/>
      <c r="DP339" s="23"/>
      <c r="DQ339" s="23"/>
      <c r="DR339" s="23"/>
      <c r="DS339" s="23"/>
      <c r="DT339" s="23"/>
      <c r="DU339" s="23"/>
      <c r="DV339" s="23"/>
      <c r="DW339" s="23"/>
      <c r="DX339" s="23"/>
      <c r="DY339" s="23"/>
      <c r="DZ339" s="23"/>
      <c r="EA339" s="23"/>
      <c r="EB339" s="23"/>
      <c r="EC339" s="23"/>
      <c r="ED339" s="23"/>
      <c r="EE339" s="23"/>
      <c r="EF339" s="23"/>
      <c r="EG339" s="23"/>
      <c r="EH339" s="23"/>
      <c r="EI339" s="23"/>
      <c r="EJ339" s="23"/>
      <c r="EK339" s="23"/>
      <c r="EL339" s="23"/>
      <c r="EM339" s="23"/>
      <c r="EN339" s="23"/>
      <c r="EO339" s="23"/>
      <c r="EP339" s="23"/>
      <c r="EQ339" s="23"/>
      <c r="ER339" s="23"/>
      <c r="ES339" s="23"/>
      <c r="ET339" s="23"/>
      <c r="EU339" s="23"/>
      <c r="EV339" s="23"/>
      <c r="EW339" s="23"/>
      <c r="EX339" s="23"/>
      <c r="EY339" s="23"/>
      <c r="EZ339" s="23"/>
      <c r="FA339" s="23"/>
      <c r="FB339" s="23"/>
      <c r="FC339" s="23"/>
      <c r="FD339" s="23"/>
      <c r="FE339" s="23"/>
      <c r="FF339" s="23"/>
      <c r="FG339" s="23"/>
      <c r="FH339" s="23"/>
      <c r="FI339" s="23"/>
      <c r="FJ339" s="23"/>
      <c r="FK339" s="23"/>
      <c r="FL339" s="23"/>
      <c r="FM339" s="23"/>
      <c r="FN339" s="23"/>
      <c r="FO339" s="23"/>
      <c r="FP339" s="23"/>
      <c r="FQ339" s="23"/>
      <c r="FR339" s="23"/>
      <c r="FS339" s="23"/>
      <c r="FT339" s="23"/>
      <c r="FU339" s="23"/>
      <c r="FV339" s="23"/>
      <c r="FW339" s="23"/>
      <c r="FX339" s="23"/>
      <c r="FY339" s="23"/>
      <c r="FZ339" s="23"/>
      <c r="GA339" s="23"/>
      <c r="GB339" s="23"/>
      <c r="GC339" s="23"/>
      <c r="GD339" s="23"/>
      <c r="GE339" s="23" t="e">
        <f>O339</f>
        <v>#REF!</v>
      </c>
      <c r="GF339" s="23"/>
      <c r="GG339" s="23"/>
      <c r="GH339" s="23"/>
      <c r="GI339" s="23" t="e">
        <f>O339</f>
        <v>#REF!</v>
      </c>
      <c r="GJ339" s="23"/>
      <c r="GK339" s="23" t="e">
        <f>O339</f>
        <v>#REF!</v>
      </c>
      <c r="GL339" s="23" t="e">
        <f>O339</f>
        <v>#REF!</v>
      </c>
      <c r="GM339" s="23"/>
      <c r="GN339" s="23" t="e">
        <f>O339</f>
        <v>#REF!</v>
      </c>
      <c r="GO339" s="23"/>
      <c r="GP339" s="23"/>
      <c r="GQ339" s="23"/>
      <c r="GR339" s="23"/>
      <c r="GS339" s="23"/>
      <c r="GT339" s="23"/>
      <c r="GU339" s="23"/>
      <c r="GV339" s="23"/>
      <c r="GW339" s="23" t="e">
        <f>O339</f>
        <v>#REF!</v>
      </c>
      <c r="GX339" s="23"/>
      <c r="GY339" s="23"/>
      <c r="GZ339" s="23"/>
      <c r="HA339" s="23" t="e">
        <f>O339</f>
        <v>#REF!</v>
      </c>
      <c r="HB339" s="23"/>
      <c r="HC339" s="23"/>
      <c r="HD339" s="23"/>
      <c r="HE339" s="23"/>
      <c r="HF339" s="23"/>
      <c r="HG339" s="23" t="e">
        <f>O339</f>
        <v>#REF!</v>
      </c>
      <c r="HH339" s="23"/>
      <c r="HI339" s="23" t="e">
        <f>O339</f>
        <v>#REF!</v>
      </c>
      <c r="HJ339" s="23"/>
      <c r="HK339" s="23"/>
      <c r="HL339" s="23"/>
      <c r="HM339" s="23"/>
      <c r="HN339" s="23"/>
      <c r="HO339" s="23"/>
      <c r="HP339" s="23"/>
      <c r="HQ339" s="23"/>
      <c r="HR339" s="23"/>
      <c r="HS339" s="23"/>
      <c r="HT339" s="23"/>
      <c r="HU339" s="23"/>
      <c r="HV339" s="23"/>
      <c r="HW339" s="23"/>
      <c r="HX339" s="23"/>
      <c r="HY339" s="23"/>
      <c r="HZ339" s="23"/>
      <c r="IA339" s="23"/>
      <c r="IB339" s="23"/>
      <c r="IC339" s="23"/>
      <c r="ID339" s="23"/>
      <c r="IE339" s="23"/>
      <c r="IF339" s="23"/>
      <c r="IG339" s="23"/>
      <c r="IH339" s="23"/>
      <c r="II339" s="23"/>
      <c r="IJ339" s="23"/>
      <c r="IK339" s="23"/>
      <c r="IL339" s="23"/>
      <c r="IM339" s="23"/>
      <c r="IN339" s="23"/>
      <c r="IO339" s="23"/>
      <c r="IP339" s="23"/>
    </row>
    <row r="340" spans="1:250" customFormat="1" ht="21" customHeight="1" x14ac:dyDescent="0.2">
      <c r="A340" s="101">
        <v>8</v>
      </c>
      <c r="B340" s="109" t="s">
        <v>453</v>
      </c>
      <c r="C340" s="102" t="s">
        <v>533</v>
      </c>
      <c r="D340" s="103" t="s">
        <v>454</v>
      </c>
      <c r="E340" s="104">
        <v>1.976</v>
      </c>
      <c r="F340" s="107"/>
      <c r="G340" s="108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  <c r="BX340" s="23"/>
      <c r="BY340" s="23"/>
      <c r="BZ340" s="23"/>
      <c r="CA340" s="23"/>
      <c r="CB340" s="23"/>
      <c r="CC340" s="23"/>
      <c r="CD340" s="23"/>
      <c r="CE340" s="23"/>
      <c r="CF340" s="23"/>
      <c r="CG340" s="23"/>
      <c r="CH340" s="23"/>
      <c r="CI340" s="23"/>
      <c r="CJ340" s="23"/>
      <c r="CK340" s="23"/>
      <c r="CL340" s="23"/>
      <c r="CM340" s="23"/>
      <c r="CN340" s="23"/>
      <c r="CO340" s="23"/>
      <c r="CP340" s="23"/>
      <c r="CQ340" s="23"/>
      <c r="CR340" s="23"/>
      <c r="CS340" s="23"/>
      <c r="CT340" s="23"/>
      <c r="CU340" s="23"/>
      <c r="CV340" s="23"/>
      <c r="CW340" s="23"/>
      <c r="CX340" s="23"/>
      <c r="CY340" s="23"/>
      <c r="CZ340" s="23"/>
      <c r="DA340" s="23"/>
      <c r="DB340" s="23"/>
      <c r="DC340" s="23"/>
      <c r="DD340" s="23"/>
      <c r="DE340" s="23"/>
      <c r="DF340" s="23"/>
      <c r="DG340" s="23"/>
      <c r="DH340" s="23"/>
      <c r="DI340" s="23"/>
      <c r="DJ340" s="23"/>
      <c r="DK340" s="23"/>
      <c r="DL340" s="23"/>
      <c r="DM340" s="23"/>
      <c r="DN340" s="23"/>
      <c r="DO340" s="23"/>
      <c r="DP340" s="23"/>
      <c r="DQ340" s="23"/>
      <c r="DR340" s="23"/>
      <c r="DS340" s="23"/>
      <c r="DT340" s="23"/>
      <c r="DU340" s="23"/>
      <c r="DV340" s="23"/>
      <c r="DW340" s="23"/>
      <c r="DX340" s="23"/>
      <c r="DY340" s="23"/>
      <c r="DZ340" s="23"/>
      <c r="EA340" s="23"/>
      <c r="EB340" s="23"/>
      <c r="EC340" s="23"/>
      <c r="ED340" s="23"/>
      <c r="EE340" s="23"/>
      <c r="EF340" s="23"/>
      <c r="EG340" s="23"/>
      <c r="EH340" s="23"/>
      <c r="EI340" s="23"/>
      <c r="EJ340" s="23"/>
      <c r="EK340" s="23"/>
      <c r="EL340" s="23"/>
      <c r="EM340" s="23"/>
      <c r="EN340" s="23"/>
      <c r="EO340" s="23"/>
      <c r="EP340" s="23"/>
      <c r="EQ340" s="23"/>
      <c r="ER340" s="23"/>
      <c r="ES340" s="23"/>
      <c r="ET340" s="23"/>
      <c r="EU340" s="23"/>
      <c r="EV340" s="23"/>
      <c r="EW340" s="23"/>
      <c r="EX340" s="23"/>
      <c r="EY340" s="23"/>
      <c r="EZ340" s="23"/>
      <c r="FA340" s="23"/>
      <c r="FB340" s="23"/>
      <c r="FC340" s="23"/>
      <c r="FD340" s="23"/>
      <c r="FE340" s="23"/>
      <c r="FF340" s="23"/>
      <c r="FG340" s="23"/>
      <c r="FH340" s="23"/>
      <c r="FI340" s="23"/>
      <c r="FJ340" s="23"/>
      <c r="FK340" s="23"/>
      <c r="FL340" s="23"/>
      <c r="FM340" s="23"/>
      <c r="FN340" s="23"/>
      <c r="FO340" s="23"/>
      <c r="FP340" s="23"/>
      <c r="FQ340" s="23"/>
      <c r="FR340" s="23"/>
      <c r="FS340" s="23"/>
      <c r="FT340" s="23"/>
      <c r="FU340" s="23"/>
      <c r="FV340" s="23"/>
      <c r="FW340" s="23"/>
      <c r="FX340" s="23"/>
      <c r="FY340" s="23"/>
      <c r="FZ340" s="23"/>
      <c r="GA340" s="23"/>
      <c r="GB340" s="23"/>
      <c r="GC340" s="23"/>
      <c r="GD340" s="23"/>
      <c r="GE340" s="23"/>
      <c r="GF340" s="23"/>
      <c r="GG340" s="23"/>
      <c r="GH340" s="23"/>
      <c r="GI340" s="23"/>
      <c r="GJ340" s="23"/>
      <c r="GK340" s="23"/>
      <c r="GL340" s="23"/>
      <c r="GM340" s="23"/>
      <c r="GN340" s="23"/>
      <c r="GO340" s="23"/>
      <c r="GP340" s="23"/>
      <c r="GQ340" s="23"/>
      <c r="GR340" s="23"/>
      <c r="GS340" s="23"/>
      <c r="GT340" s="23"/>
      <c r="GU340" s="23"/>
      <c r="GV340" s="23"/>
      <c r="GW340" s="23"/>
      <c r="GX340" s="23"/>
      <c r="GY340" s="23"/>
      <c r="GZ340" s="23"/>
      <c r="HA340" s="23"/>
      <c r="HB340" s="23"/>
      <c r="HC340" s="23"/>
      <c r="HD340" s="23"/>
      <c r="HE340" s="23"/>
      <c r="HF340" s="23"/>
      <c r="HG340" s="23"/>
      <c r="HH340" s="23"/>
      <c r="HI340" s="23"/>
      <c r="HJ340" s="23"/>
      <c r="HK340" s="23"/>
      <c r="HL340" s="23"/>
      <c r="HM340" s="23"/>
      <c r="HN340" s="23"/>
      <c r="HO340" s="23"/>
      <c r="HP340" s="23"/>
      <c r="HQ340" s="23"/>
      <c r="HR340" s="23"/>
      <c r="HS340" s="23"/>
      <c r="HT340" s="23"/>
      <c r="HU340" s="23"/>
      <c r="HV340" s="23"/>
      <c r="HW340" s="23"/>
      <c r="HX340" s="23"/>
      <c r="HY340" s="23"/>
      <c r="HZ340" s="23"/>
      <c r="IA340" s="23"/>
      <c r="IB340" s="23"/>
      <c r="IC340" s="23"/>
      <c r="ID340" s="23"/>
      <c r="IE340" s="23"/>
      <c r="IF340" s="23"/>
      <c r="IG340" s="23"/>
      <c r="IH340" s="23"/>
      <c r="II340" s="23"/>
      <c r="IJ340" s="23"/>
      <c r="IK340" s="23"/>
      <c r="IL340" s="23"/>
      <c r="IM340" s="23"/>
      <c r="IN340" s="23"/>
      <c r="IO340" s="23"/>
      <c r="IP340" s="23"/>
    </row>
    <row r="341" spans="1:250" customFormat="1" ht="21" customHeight="1" x14ac:dyDescent="0.2">
      <c r="A341" s="266" t="s">
        <v>577</v>
      </c>
      <c r="B341" s="265" t="s">
        <v>537</v>
      </c>
      <c r="C341" s="264" t="s">
        <v>568</v>
      </c>
      <c r="D341" s="263" t="s">
        <v>436</v>
      </c>
      <c r="E341" s="262">
        <v>2.1340999999999999E-2</v>
      </c>
      <c r="F341" s="107" t="s">
        <v>875</v>
      </c>
      <c r="G341" s="260" t="s">
        <v>1008</v>
      </c>
      <c r="H341" s="23"/>
      <c r="I341" s="23"/>
      <c r="J341" s="23"/>
      <c r="K341" s="23"/>
      <c r="L341" s="23"/>
      <c r="M341" s="23"/>
      <c r="N341" s="23"/>
      <c r="O341" s="23" t="e">
        <f>ROUND([3]Source!AC58*[3]Source!AW58*[3]Source!I58,0)</f>
        <v>#REF!</v>
      </c>
      <c r="P341" s="23" t="e">
        <f>[3]Source!P59</f>
        <v>#REF!</v>
      </c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  <c r="BX341" s="23"/>
      <c r="BY341" s="23"/>
      <c r="BZ341" s="23"/>
      <c r="CA341" s="23"/>
      <c r="CB341" s="23"/>
      <c r="CC341" s="23"/>
      <c r="CD341" s="23"/>
      <c r="CE341" s="23"/>
      <c r="CF341" s="23"/>
      <c r="CG341" s="23"/>
      <c r="CH341" s="23"/>
      <c r="CI341" s="23"/>
      <c r="CJ341" s="23"/>
      <c r="CK341" s="23"/>
      <c r="CL341" s="23"/>
      <c r="CM341" s="23"/>
      <c r="CN341" s="23"/>
      <c r="CO341" s="23"/>
      <c r="CP341" s="23"/>
      <c r="CQ341" s="23">
        <v>1</v>
      </c>
      <c r="CR341" s="23"/>
      <c r="CS341" s="23"/>
      <c r="CT341" s="23"/>
      <c r="CU341" s="23"/>
      <c r="CV341" s="23"/>
      <c r="CW341" s="23"/>
      <c r="CX341" s="23"/>
      <c r="CY341" s="23"/>
      <c r="CZ341" s="23"/>
      <c r="DA341" s="23"/>
      <c r="DB341" s="23"/>
      <c r="DC341" s="23"/>
      <c r="DD341" s="23"/>
      <c r="DE341" s="23"/>
      <c r="DF341" s="23" t="e">
        <f>O341</f>
        <v>#REF!</v>
      </c>
      <c r="DG341" s="23"/>
      <c r="DH341" s="23" t="e">
        <f>[3]Source!P59</f>
        <v>#REF!</v>
      </c>
      <c r="DI341" s="23"/>
      <c r="DJ341" s="23"/>
      <c r="DK341" s="23"/>
      <c r="DL341" s="23"/>
      <c r="DM341" s="23"/>
      <c r="DN341" s="23"/>
      <c r="DO341" s="23"/>
      <c r="DP341" s="23"/>
      <c r="DQ341" s="23"/>
      <c r="DR341" s="23"/>
      <c r="DS341" s="23"/>
      <c r="DT341" s="23"/>
      <c r="DU341" s="23"/>
      <c r="DV341" s="23"/>
      <c r="DW341" s="23"/>
      <c r="DX341" s="23"/>
      <c r="DY341" s="23"/>
      <c r="DZ341" s="23"/>
      <c r="EA341" s="23"/>
      <c r="EB341" s="23"/>
      <c r="EC341" s="23"/>
      <c r="ED341" s="23"/>
      <c r="EE341" s="23"/>
      <c r="EF341" s="23"/>
      <c r="EG341" s="23"/>
      <c r="EH341" s="23"/>
      <c r="EI341" s="23"/>
      <c r="EJ341" s="23"/>
      <c r="EK341" s="23"/>
      <c r="EL341" s="23"/>
      <c r="EM341" s="23"/>
      <c r="EN341" s="23"/>
      <c r="EO341" s="23"/>
      <c r="EP341" s="23"/>
      <c r="EQ341" s="23"/>
      <c r="ER341" s="23"/>
      <c r="ES341" s="23"/>
      <c r="ET341" s="23"/>
      <c r="EU341" s="23"/>
      <c r="EV341" s="23"/>
      <c r="EW341" s="23"/>
      <c r="EX341" s="23"/>
      <c r="EY341" s="23"/>
      <c r="EZ341" s="23"/>
      <c r="FA341" s="23"/>
      <c r="FB341" s="23"/>
      <c r="FC341" s="23"/>
      <c r="FD341" s="23"/>
      <c r="FE341" s="23"/>
      <c r="FF341" s="23"/>
      <c r="FG341" s="23"/>
      <c r="FH341" s="23"/>
      <c r="FI341" s="23"/>
      <c r="FJ341" s="23"/>
      <c r="FK341" s="23"/>
      <c r="FL341" s="23"/>
      <c r="FM341" s="23"/>
      <c r="FN341" s="23"/>
      <c r="FO341" s="23"/>
      <c r="FP341" s="23"/>
      <c r="FQ341" s="23"/>
      <c r="FR341" s="23"/>
      <c r="FS341" s="23"/>
      <c r="FT341" s="23"/>
      <c r="FU341" s="23"/>
      <c r="FV341" s="23"/>
      <c r="FW341" s="23"/>
      <c r="FX341" s="23"/>
      <c r="FY341" s="23"/>
      <c r="FZ341" s="23"/>
      <c r="GA341" s="23"/>
      <c r="GB341" s="23"/>
      <c r="GC341" s="23"/>
      <c r="GD341" s="23"/>
      <c r="GE341" s="23" t="e">
        <f>O341</f>
        <v>#REF!</v>
      </c>
      <c r="GF341" s="23"/>
      <c r="GG341" s="23"/>
      <c r="GH341" s="23"/>
      <c r="GI341" s="23" t="e">
        <f>O341</f>
        <v>#REF!</v>
      </c>
      <c r="GJ341" s="23"/>
      <c r="GK341" s="23" t="e">
        <f>O341</f>
        <v>#REF!</v>
      </c>
      <c r="GL341" s="23" t="e">
        <f>O341</f>
        <v>#REF!</v>
      </c>
      <c r="GM341" s="23"/>
      <c r="GN341" s="23" t="e">
        <f>O341</f>
        <v>#REF!</v>
      </c>
      <c r="GO341" s="23"/>
      <c r="GP341" s="23"/>
      <c r="GQ341" s="23"/>
      <c r="GR341" s="23"/>
      <c r="GS341" s="23"/>
      <c r="GT341" s="23"/>
      <c r="GU341" s="23"/>
      <c r="GV341" s="23"/>
      <c r="GW341" s="23" t="e">
        <f>O341</f>
        <v>#REF!</v>
      </c>
      <c r="GX341" s="23"/>
      <c r="GY341" s="23"/>
      <c r="GZ341" s="23"/>
      <c r="HA341" s="23" t="e">
        <f>O341</f>
        <v>#REF!</v>
      </c>
      <c r="HB341" s="23"/>
      <c r="HC341" s="23"/>
      <c r="HD341" s="23"/>
      <c r="HE341" s="23"/>
      <c r="HF341" s="23"/>
      <c r="HG341" s="23" t="e">
        <f>O341</f>
        <v>#REF!</v>
      </c>
      <c r="HH341" s="23"/>
      <c r="HI341" s="23" t="e">
        <f>O341</f>
        <v>#REF!</v>
      </c>
      <c r="HJ341" s="23"/>
      <c r="HK341" s="23"/>
      <c r="HL341" s="23"/>
      <c r="HM341" s="23"/>
      <c r="HN341" s="23"/>
      <c r="HO341" s="23"/>
      <c r="HP341" s="23"/>
      <c r="HQ341" s="23"/>
      <c r="HR341" s="23"/>
      <c r="HS341" s="23"/>
      <c r="HT341" s="23"/>
      <c r="HU341" s="23"/>
      <c r="HV341" s="23"/>
      <c r="HW341" s="23"/>
      <c r="HX341" s="23"/>
      <c r="HY341" s="23"/>
      <c r="HZ341" s="23"/>
      <c r="IA341" s="23"/>
      <c r="IB341" s="23"/>
      <c r="IC341" s="23"/>
      <c r="ID341" s="23"/>
      <c r="IE341" s="23"/>
      <c r="IF341" s="23"/>
      <c r="IG341" s="23"/>
      <c r="IH341" s="23"/>
      <c r="II341" s="23"/>
      <c r="IJ341" s="23"/>
      <c r="IK341" s="23"/>
      <c r="IL341" s="23"/>
      <c r="IM341" s="23"/>
      <c r="IN341" s="23"/>
      <c r="IO341" s="23"/>
      <c r="IP341" s="23"/>
    </row>
    <row r="342" spans="1:250" customFormat="1" ht="21" customHeight="1" x14ac:dyDescent="0.2">
      <c r="A342" s="266" t="s">
        <v>576</v>
      </c>
      <c r="B342" s="265" t="s">
        <v>505</v>
      </c>
      <c r="C342" s="264" t="s">
        <v>506</v>
      </c>
      <c r="D342" s="263" t="s">
        <v>194</v>
      </c>
      <c r="E342" s="262">
        <v>0.2964</v>
      </c>
      <c r="F342" s="107" t="s">
        <v>875</v>
      </c>
      <c r="G342" s="260" t="s">
        <v>1008</v>
      </c>
      <c r="H342" s="23"/>
      <c r="I342" s="23"/>
      <c r="J342" s="23"/>
      <c r="K342" s="23"/>
      <c r="L342" s="23"/>
      <c r="M342" s="23"/>
      <c r="N342" s="23"/>
      <c r="O342" s="23" t="e">
        <f>ROUND([3]Source!AC60*[3]Source!AW60*[3]Source!I60,0)</f>
        <v>#REF!</v>
      </c>
      <c r="P342" s="23" t="e">
        <f>[3]Source!P61</f>
        <v>#REF!</v>
      </c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  <c r="BX342" s="23"/>
      <c r="BY342" s="23"/>
      <c r="BZ342" s="23"/>
      <c r="CA342" s="23"/>
      <c r="CB342" s="23"/>
      <c r="CC342" s="23"/>
      <c r="CD342" s="23"/>
      <c r="CE342" s="23"/>
      <c r="CF342" s="23"/>
      <c r="CG342" s="23"/>
      <c r="CH342" s="23"/>
      <c r="CI342" s="23"/>
      <c r="CJ342" s="23"/>
      <c r="CK342" s="23"/>
      <c r="CL342" s="23"/>
      <c r="CM342" s="23"/>
      <c r="CN342" s="23"/>
      <c r="CO342" s="23"/>
      <c r="CP342" s="23"/>
      <c r="CQ342" s="23">
        <v>1</v>
      </c>
      <c r="CR342" s="23"/>
      <c r="CS342" s="23"/>
      <c r="CT342" s="23"/>
      <c r="CU342" s="23"/>
      <c r="CV342" s="23"/>
      <c r="CW342" s="23"/>
      <c r="CX342" s="23"/>
      <c r="CY342" s="23"/>
      <c r="CZ342" s="23"/>
      <c r="DA342" s="23"/>
      <c r="DB342" s="23"/>
      <c r="DC342" s="23"/>
      <c r="DD342" s="23"/>
      <c r="DE342" s="23"/>
      <c r="DF342" s="23" t="e">
        <f>O342</f>
        <v>#REF!</v>
      </c>
      <c r="DG342" s="23"/>
      <c r="DH342" s="23" t="e">
        <f>[3]Source!P61</f>
        <v>#REF!</v>
      </c>
      <c r="DI342" s="23"/>
      <c r="DJ342" s="23"/>
      <c r="DK342" s="23"/>
      <c r="DL342" s="23"/>
      <c r="DM342" s="23"/>
      <c r="DN342" s="23"/>
      <c r="DO342" s="23"/>
      <c r="DP342" s="23"/>
      <c r="DQ342" s="23"/>
      <c r="DR342" s="23"/>
      <c r="DS342" s="23"/>
      <c r="DT342" s="23"/>
      <c r="DU342" s="23"/>
      <c r="DV342" s="23"/>
      <c r="DW342" s="23"/>
      <c r="DX342" s="23"/>
      <c r="DY342" s="23"/>
      <c r="DZ342" s="23"/>
      <c r="EA342" s="23"/>
      <c r="EB342" s="23"/>
      <c r="EC342" s="23"/>
      <c r="ED342" s="23"/>
      <c r="EE342" s="23"/>
      <c r="EF342" s="23"/>
      <c r="EG342" s="23"/>
      <c r="EH342" s="23"/>
      <c r="EI342" s="23"/>
      <c r="EJ342" s="23"/>
      <c r="EK342" s="23"/>
      <c r="EL342" s="23"/>
      <c r="EM342" s="23"/>
      <c r="EN342" s="23"/>
      <c r="EO342" s="23"/>
      <c r="EP342" s="23"/>
      <c r="EQ342" s="23"/>
      <c r="ER342" s="23"/>
      <c r="ES342" s="23"/>
      <c r="ET342" s="23"/>
      <c r="EU342" s="23"/>
      <c r="EV342" s="23"/>
      <c r="EW342" s="23"/>
      <c r="EX342" s="23"/>
      <c r="EY342" s="23"/>
      <c r="EZ342" s="23"/>
      <c r="FA342" s="23"/>
      <c r="FB342" s="23"/>
      <c r="FC342" s="23"/>
      <c r="FD342" s="23"/>
      <c r="FE342" s="23"/>
      <c r="FF342" s="23"/>
      <c r="FG342" s="23"/>
      <c r="FH342" s="23"/>
      <c r="FI342" s="23"/>
      <c r="FJ342" s="23"/>
      <c r="FK342" s="23"/>
      <c r="FL342" s="23"/>
      <c r="FM342" s="23"/>
      <c r="FN342" s="23"/>
      <c r="FO342" s="23"/>
      <c r="FP342" s="23"/>
      <c r="FQ342" s="23"/>
      <c r="FR342" s="23"/>
      <c r="FS342" s="23"/>
      <c r="FT342" s="23"/>
      <c r="FU342" s="23"/>
      <c r="FV342" s="23"/>
      <c r="FW342" s="23"/>
      <c r="FX342" s="23"/>
      <c r="FY342" s="23"/>
      <c r="FZ342" s="23"/>
      <c r="GA342" s="23"/>
      <c r="GB342" s="23"/>
      <c r="GC342" s="23"/>
      <c r="GD342" s="23"/>
      <c r="GE342" s="23" t="e">
        <f>O342</f>
        <v>#REF!</v>
      </c>
      <c r="GF342" s="23"/>
      <c r="GG342" s="23"/>
      <c r="GH342" s="23"/>
      <c r="GI342" s="23" t="e">
        <f>O342</f>
        <v>#REF!</v>
      </c>
      <c r="GJ342" s="23"/>
      <c r="GK342" s="23" t="e">
        <f>O342</f>
        <v>#REF!</v>
      </c>
      <c r="GL342" s="23" t="e">
        <f>O342</f>
        <v>#REF!</v>
      </c>
      <c r="GM342" s="23"/>
      <c r="GN342" s="23" t="e">
        <f>O342</f>
        <v>#REF!</v>
      </c>
      <c r="GO342" s="23"/>
      <c r="GP342" s="23"/>
      <c r="GQ342" s="23"/>
      <c r="GR342" s="23"/>
      <c r="GS342" s="23"/>
      <c r="GT342" s="23"/>
      <c r="GU342" s="23"/>
      <c r="GV342" s="23"/>
      <c r="GW342" s="23" t="e">
        <f>O342</f>
        <v>#REF!</v>
      </c>
      <c r="GX342" s="23"/>
      <c r="GY342" s="23"/>
      <c r="GZ342" s="23"/>
      <c r="HA342" s="23" t="e">
        <f>O342</f>
        <v>#REF!</v>
      </c>
      <c r="HB342" s="23"/>
      <c r="HC342" s="23"/>
      <c r="HD342" s="23"/>
      <c r="HE342" s="23"/>
      <c r="HF342" s="23"/>
      <c r="HG342" s="23" t="e">
        <f>O342</f>
        <v>#REF!</v>
      </c>
      <c r="HH342" s="23"/>
      <c r="HI342" s="23" t="e">
        <f>O342</f>
        <v>#REF!</v>
      </c>
      <c r="HJ342" s="23"/>
      <c r="HK342" s="23"/>
      <c r="HL342" s="23"/>
      <c r="HM342" s="23"/>
      <c r="HN342" s="23"/>
      <c r="HO342" s="23"/>
      <c r="HP342" s="23"/>
      <c r="HQ342" s="23"/>
      <c r="HR342" s="23"/>
      <c r="HS342" s="23"/>
      <c r="HT342" s="23"/>
      <c r="HU342" s="23"/>
      <c r="HV342" s="23"/>
      <c r="HW342" s="23"/>
      <c r="HX342" s="23"/>
      <c r="HY342" s="23"/>
      <c r="HZ342" s="23"/>
      <c r="IA342" s="23"/>
      <c r="IB342" s="23"/>
      <c r="IC342" s="23"/>
      <c r="ID342" s="23"/>
      <c r="IE342" s="23"/>
      <c r="IF342" s="23"/>
      <c r="IG342" s="23"/>
      <c r="IH342" s="23"/>
      <c r="II342" s="23"/>
      <c r="IJ342" s="23"/>
      <c r="IK342" s="23"/>
      <c r="IL342" s="23"/>
      <c r="IM342" s="23"/>
      <c r="IN342" s="23"/>
      <c r="IO342" s="23"/>
      <c r="IP342" s="23"/>
    </row>
    <row r="343" spans="1:250" customFormat="1" ht="21" customHeight="1" x14ac:dyDescent="0.2">
      <c r="A343" s="259" t="s">
        <v>575</v>
      </c>
      <c r="B343" s="258" t="s">
        <v>499</v>
      </c>
      <c r="C343" s="257" t="s">
        <v>500</v>
      </c>
      <c r="D343" s="256" t="s">
        <v>436</v>
      </c>
      <c r="E343" s="255">
        <v>189.30080000000001</v>
      </c>
      <c r="F343" s="127" t="s">
        <v>875</v>
      </c>
      <c r="G343" s="253" t="s">
        <v>1008</v>
      </c>
      <c r="H343" s="23"/>
      <c r="I343" s="23"/>
      <c r="J343" s="23"/>
      <c r="K343" s="23"/>
      <c r="L343" s="23"/>
      <c r="M343" s="23"/>
      <c r="N343" s="23"/>
      <c r="O343" s="23" t="e">
        <f>ROUND([3]Source!AC62*[3]Source!AW62*[3]Source!I62,0)</f>
        <v>#REF!</v>
      </c>
      <c r="P343" s="23" t="e">
        <f>[3]Source!P63</f>
        <v>#REF!</v>
      </c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  <c r="BX343" s="23"/>
      <c r="BY343" s="23"/>
      <c r="BZ343" s="23"/>
      <c r="CA343" s="23"/>
      <c r="CB343" s="23"/>
      <c r="CC343" s="23"/>
      <c r="CD343" s="23"/>
      <c r="CE343" s="23"/>
      <c r="CF343" s="23"/>
      <c r="CG343" s="23"/>
      <c r="CH343" s="23"/>
      <c r="CI343" s="23"/>
      <c r="CJ343" s="23"/>
      <c r="CK343" s="23"/>
      <c r="CL343" s="23"/>
      <c r="CM343" s="23"/>
      <c r="CN343" s="23"/>
      <c r="CO343" s="23"/>
      <c r="CP343" s="23"/>
      <c r="CQ343" s="23">
        <v>1</v>
      </c>
      <c r="CR343" s="23"/>
      <c r="CS343" s="23"/>
      <c r="CT343" s="23"/>
      <c r="CU343" s="23"/>
      <c r="CV343" s="23"/>
      <c r="CW343" s="23"/>
      <c r="CX343" s="23"/>
      <c r="CY343" s="23"/>
      <c r="CZ343" s="23"/>
      <c r="DA343" s="23"/>
      <c r="DB343" s="23"/>
      <c r="DC343" s="23"/>
      <c r="DD343" s="23"/>
      <c r="DE343" s="23"/>
      <c r="DF343" s="23" t="e">
        <f>O343</f>
        <v>#REF!</v>
      </c>
      <c r="DG343" s="23"/>
      <c r="DH343" s="23" t="e">
        <f>[3]Source!P63</f>
        <v>#REF!</v>
      </c>
      <c r="DI343" s="23"/>
      <c r="DJ343" s="23"/>
      <c r="DK343" s="23"/>
      <c r="DL343" s="23"/>
      <c r="DM343" s="23"/>
      <c r="DN343" s="23"/>
      <c r="DO343" s="23"/>
      <c r="DP343" s="23"/>
      <c r="DQ343" s="23"/>
      <c r="DR343" s="23"/>
      <c r="DS343" s="23"/>
      <c r="DT343" s="23"/>
      <c r="DU343" s="23"/>
      <c r="DV343" s="23"/>
      <c r="DW343" s="23"/>
      <c r="DX343" s="23"/>
      <c r="DY343" s="23"/>
      <c r="DZ343" s="23"/>
      <c r="EA343" s="23"/>
      <c r="EB343" s="23"/>
      <c r="EC343" s="23"/>
      <c r="ED343" s="23"/>
      <c r="EE343" s="23"/>
      <c r="EF343" s="23"/>
      <c r="EG343" s="23"/>
      <c r="EH343" s="23"/>
      <c r="EI343" s="23"/>
      <c r="EJ343" s="23"/>
      <c r="EK343" s="23"/>
      <c r="EL343" s="23"/>
      <c r="EM343" s="23"/>
      <c r="EN343" s="23"/>
      <c r="EO343" s="23"/>
      <c r="EP343" s="23"/>
      <c r="EQ343" s="23"/>
      <c r="ER343" s="23"/>
      <c r="ES343" s="23"/>
      <c r="ET343" s="23"/>
      <c r="EU343" s="23"/>
      <c r="EV343" s="23"/>
      <c r="EW343" s="23"/>
      <c r="EX343" s="23"/>
      <c r="EY343" s="23"/>
      <c r="EZ343" s="23"/>
      <c r="FA343" s="23"/>
      <c r="FB343" s="23"/>
      <c r="FC343" s="23"/>
      <c r="FD343" s="23"/>
      <c r="FE343" s="23"/>
      <c r="FF343" s="23"/>
      <c r="FG343" s="23"/>
      <c r="FH343" s="23"/>
      <c r="FI343" s="23"/>
      <c r="FJ343" s="23"/>
      <c r="FK343" s="23"/>
      <c r="FL343" s="23"/>
      <c r="FM343" s="23"/>
      <c r="FN343" s="23"/>
      <c r="FO343" s="23"/>
      <c r="FP343" s="23"/>
      <c r="FQ343" s="23"/>
      <c r="FR343" s="23"/>
      <c r="FS343" s="23"/>
      <c r="FT343" s="23"/>
      <c r="FU343" s="23"/>
      <c r="FV343" s="23"/>
      <c r="FW343" s="23"/>
      <c r="FX343" s="23"/>
      <c r="FY343" s="23"/>
      <c r="FZ343" s="23"/>
      <c r="GA343" s="23"/>
      <c r="GB343" s="23"/>
      <c r="GC343" s="23"/>
      <c r="GD343" s="23"/>
      <c r="GE343" s="23" t="e">
        <f>O343</f>
        <v>#REF!</v>
      </c>
      <c r="GF343" s="23"/>
      <c r="GG343" s="23"/>
      <c r="GH343" s="23"/>
      <c r="GI343" s="23" t="e">
        <f>O343</f>
        <v>#REF!</v>
      </c>
      <c r="GJ343" s="23"/>
      <c r="GK343" s="23" t="e">
        <f>O343</f>
        <v>#REF!</v>
      </c>
      <c r="GL343" s="23" t="e">
        <f>O343</f>
        <v>#REF!</v>
      </c>
      <c r="GM343" s="23"/>
      <c r="GN343" s="23" t="e">
        <f>O343</f>
        <v>#REF!</v>
      </c>
      <c r="GO343" s="23"/>
      <c r="GP343" s="23"/>
      <c r="GQ343" s="23"/>
      <c r="GR343" s="23"/>
      <c r="GS343" s="23"/>
      <c r="GT343" s="23"/>
      <c r="GU343" s="23"/>
      <c r="GV343" s="23"/>
      <c r="GW343" s="23" t="e">
        <f>O343</f>
        <v>#REF!</v>
      </c>
      <c r="GX343" s="23"/>
      <c r="GY343" s="23"/>
      <c r="GZ343" s="23"/>
      <c r="HA343" s="23" t="e">
        <f>O343</f>
        <v>#REF!</v>
      </c>
      <c r="HB343" s="23"/>
      <c r="HC343" s="23"/>
      <c r="HD343" s="23"/>
      <c r="HE343" s="23"/>
      <c r="HF343" s="23"/>
      <c r="HG343" s="23" t="e">
        <f>O343</f>
        <v>#REF!</v>
      </c>
      <c r="HH343" s="23"/>
      <c r="HI343" s="23" t="e">
        <f>O343</f>
        <v>#REF!</v>
      </c>
      <c r="HJ343" s="23"/>
      <c r="HK343" s="23"/>
      <c r="HL343" s="23"/>
      <c r="HM343" s="23"/>
      <c r="HN343" s="23"/>
      <c r="HO343" s="23"/>
      <c r="HP343" s="23"/>
      <c r="HQ343" s="23"/>
      <c r="HR343" s="23"/>
      <c r="HS343" s="23"/>
      <c r="HT343" s="23"/>
      <c r="HU343" s="23"/>
      <c r="HV343" s="23"/>
      <c r="HW343" s="23"/>
      <c r="HX343" s="23"/>
      <c r="HY343" s="23"/>
      <c r="HZ343" s="23"/>
      <c r="IA343" s="23"/>
      <c r="IB343" s="23"/>
      <c r="IC343" s="23"/>
      <c r="ID343" s="23"/>
      <c r="IE343" s="23"/>
      <c r="IF343" s="23"/>
      <c r="IG343" s="23"/>
      <c r="IH343" s="23"/>
      <c r="II343" s="23"/>
      <c r="IJ343" s="23"/>
      <c r="IK343" s="23"/>
      <c r="IL343" s="23"/>
      <c r="IM343" s="23"/>
      <c r="IN343" s="23"/>
      <c r="IO343" s="23"/>
      <c r="IP343" s="23"/>
    </row>
    <row r="344" spans="1:250" customFormat="1" ht="21" customHeight="1" x14ac:dyDescent="0.2">
      <c r="A344" s="101">
        <v>10</v>
      </c>
      <c r="B344" s="109" t="s">
        <v>455</v>
      </c>
      <c r="C344" s="102" t="s">
        <v>456</v>
      </c>
      <c r="D344" s="103" t="s">
        <v>454</v>
      </c>
      <c r="E344" s="104">
        <v>1.976</v>
      </c>
      <c r="F344" s="107"/>
      <c r="G344" s="108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  <c r="BX344" s="23"/>
      <c r="BY344" s="23"/>
      <c r="BZ344" s="23"/>
      <c r="CA344" s="23"/>
      <c r="CB344" s="23"/>
      <c r="CC344" s="23"/>
      <c r="CD344" s="23"/>
      <c r="CE344" s="23"/>
      <c r="CF344" s="23"/>
      <c r="CG344" s="23"/>
      <c r="CH344" s="23"/>
      <c r="CI344" s="23"/>
      <c r="CJ344" s="23"/>
      <c r="CK344" s="23"/>
      <c r="CL344" s="23"/>
      <c r="CM344" s="23"/>
      <c r="CN344" s="23"/>
      <c r="CO344" s="23"/>
      <c r="CP344" s="23"/>
      <c r="CQ344" s="23"/>
      <c r="CR344" s="23"/>
      <c r="CS344" s="23"/>
      <c r="CT344" s="23"/>
      <c r="CU344" s="23"/>
      <c r="CV344" s="23"/>
      <c r="CW344" s="23"/>
      <c r="CX344" s="23"/>
      <c r="CY344" s="23"/>
      <c r="CZ344" s="23"/>
      <c r="DA344" s="23"/>
      <c r="DB344" s="23"/>
      <c r="DC344" s="23"/>
      <c r="DD344" s="23"/>
      <c r="DE344" s="23"/>
      <c r="DF344" s="23"/>
      <c r="DG344" s="23"/>
      <c r="DH344" s="23"/>
      <c r="DI344" s="23"/>
      <c r="DJ344" s="23"/>
      <c r="DK344" s="23"/>
      <c r="DL344" s="23"/>
      <c r="DM344" s="23"/>
      <c r="DN344" s="23"/>
      <c r="DO344" s="23"/>
      <c r="DP344" s="23"/>
      <c r="DQ344" s="23"/>
      <c r="DR344" s="23"/>
      <c r="DS344" s="23"/>
      <c r="DT344" s="23"/>
      <c r="DU344" s="23"/>
      <c r="DV344" s="23"/>
      <c r="DW344" s="23"/>
      <c r="DX344" s="23"/>
      <c r="DY344" s="23"/>
      <c r="DZ344" s="23"/>
      <c r="EA344" s="23"/>
      <c r="EB344" s="23"/>
      <c r="EC344" s="23"/>
      <c r="ED344" s="23"/>
      <c r="EE344" s="23"/>
      <c r="EF344" s="23"/>
      <c r="EG344" s="23"/>
      <c r="EH344" s="23"/>
      <c r="EI344" s="23"/>
      <c r="EJ344" s="23"/>
      <c r="EK344" s="23"/>
      <c r="EL344" s="23"/>
      <c r="EM344" s="23"/>
      <c r="EN344" s="23"/>
      <c r="EO344" s="23"/>
      <c r="EP344" s="23"/>
      <c r="EQ344" s="23"/>
      <c r="ER344" s="23"/>
      <c r="ES344" s="23"/>
      <c r="ET344" s="23"/>
      <c r="EU344" s="23"/>
      <c r="EV344" s="23"/>
      <c r="EW344" s="23"/>
      <c r="EX344" s="23"/>
      <c r="EY344" s="23"/>
      <c r="EZ344" s="23"/>
      <c r="FA344" s="23"/>
      <c r="FB344" s="23"/>
      <c r="FC344" s="23"/>
      <c r="FD344" s="23"/>
      <c r="FE344" s="23"/>
      <c r="FF344" s="23"/>
      <c r="FG344" s="23"/>
      <c r="FH344" s="23"/>
      <c r="FI344" s="23"/>
      <c r="FJ344" s="23"/>
      <c r="FK344" s="23"/>
      <c r="FL344" s="23"/>
      <c r="FM344" s="23"/>
      <c r="FN344" s="23"/>
      <c r="FO344" s="23"/>
      <c r="FP344" s="23"/>
      <c r="FQ344" s="23"/>
      <c r="FR344" s="23"/>
      <c r="FS344" s="23"/>
      <c r="FT344" s="23"/>
      <c r="FU344" s="23"/>
      <c r="FV344" s="23"/>
      <c r="FW344" s="23"/>
      <c r="FX344" s="23"/>
      <c r="FY344" s="23"/>
      <c r="FZ344" s="23"/>
      <c r="GA344" s="23"/>
      <c r="GB344" s="23"/>
      <c r="GC344" s="23"/>
      <c r="GD344" s="23"/>
      <c r="GE344" s="23"/>
      <c r="GF344" s="23"/>
      <c r="GG344" s="23"/>
      <c r="GH344" s="23"/>
      <c r="GI344" s="23"/>
      <c r="GJ344" s="23"/>
      <c r="GK344" s="23"/>
      <c r="GL344" s="23"/>
      <c r="GM344" s="23"/>
      <c r="GN344" s="23"/>
      <c r="GO344" s="23"/>
      <c r="GP344" s="23"/>
      <c r="GQ344" s="23"/>
      <c r="GR344" s="23"/>
      <c r="GS344" s="23"/>
      <c r="GT344" s="23"/>
      <c r="GU344" s="23"/>
      <c r="GV344" s="23"/>
      <c r="GW344" s="23"/>
      <c r="GX344" s="23"/>
      <c r="GY344" s="23"/>
      <c r="GZ344" s="23"/>
      <c r="HA344" s="23"/>
      <c r="HB344" s="23"/>
      <c r="HC344" s="23"/>
      <c r="HD344" s="23"/>
      <c r="HE344" s="23"/>
      <c r="HF344" s="23"/>
      <c r="HG344" s="23"/>
      <c r="HH344" s="23"/>
      <c r="HI344" s="23"/>
      <c r="HJ344" s="23"/>
      <c r="HK344" s="23"/>
      <c r="HL344" s="23"/>
      <c r="HM344" s="23"/>
      <c r="HN344" s="23"/>
      <c r="HO344" s="23"/>
      <c r="HP344" s="23"/>
      <c r="HQ344" s="23"/>
      <c r="HR344" s="23"/>
      <c r="HS344" s="23"/>
      <c r="HT344" s="23"/>
      <c r="HU344" s="23"/>
      <c r="HV344" s="23"/>
      <c r="HW344" s="23"/>
      <c r="HX344" s="23"/>
      <c r="HY344" s="23"/>
      <c r="HZ344" s="23"/>
      <c r="IA344" s="23"/>
      <c r="IB344" s="23"/>
      <c r="IC344" s="23"/>
      <c r="ID344" s="23"/>
      <c r="IE344" s="23"/>
      <c r="IF344" s="23"/>
      <c r="IG344" s="23"/>
      <c r="IH344" s="23"/>
      <c r="II344" s="23"/>
      <c r="IJ344" s="23"/>
      <c r="IK344" s="23"/>
      <c r="IL344" s="23"/>
      <c r="IM344" s="23"/>
      <c r="IN344" s="23"/>
      <c r="IO344" s="23"/>
      <c r="IP344" s="23"/>
    </row>
    <row r="345" spans="1:250" customFormat="1" ht="23.25" customHeight="1" x14ac:dyDescent="0.2">
      <c r="A345" s="266" t="s">
        <v>574</v>
      </c>
      <c r="B345" s="265" t="s">
        <v>537</v>
      </c>
      <c r="C345" s="264" t="s">
        <v>568</v>
      </c>
      <c r="D345" s="263" t="s">
        <v>436</v>
      </c>
      <c r="E345" s="262">
        <v>1.6598000000000002E-2</v>
      </c>
      <c r="F345" s="107" t="s">
        <v>875</v>
      </c>
      <c r="G345" s="260" t="s">
        <v>1008</v>
      </c>
      <c r="H345" s="23"/>
      <c r="I345" s="23"/>
      <c r="J345" s="23"/>
      <c r="K345" s="23"/>
      <c r="L345" s="23"/>
      <c r="M345" s="23"/>
      <c r="N345" s="23"/>
      <c r="O345" s="23" t="e">
        <f>ROUND([3]Source!AC66*[3]Source!AW66*[3]Source!I66,0)</f>
        <v>#REF!</v>
      </c>
      <c r="P345" s="23" t="e">
        <f>[3]Source!P67</f>
        <v>#REF!</v>
      </c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  <c r="BX345" s="23"/>
      <c r="BY345" s="23"/>
      <c r="BZ345" s="23"/>
      <c r="CA345" s="23"/>
      <c r="CB345" s="23"/>
      <c r="CC345" s="23"/>
      <c r="CD345" s="23"/>
      <c r="CE345" s="23"/>
      <c r="CF345" s="23"/>
      <c r="CG345" s="23"/>
      <c r="CH345" s="23"/>
      <c r="CI345" s="23"/>
      <c r="CJ345" s="23"/>
      <c r="CK345" s="23"/>
      <c r="CL345" s="23"/>
      <c r="CM345" s="23"/>
      <c r="CN345" s="23"/>
      <c r="CO345" s="23"/>
      <c r="CP345" s="23"/>
      <c r="CQ345" s="23">
        <v>1</v>
      </c>
      <c r="CR345" s="23"/>
      <c r="CS345" s="23"/>
      <c r="CT345" s="23"/>
      <c r="CU345" s="23"/>
      <c r="CV345" s="23"/>
      <c r="CW345" s="23"/>
      <c r="CX345" s="23"/>
      <c r="CY345" s="23"/>
      <c r="CZ345" s="23"/>
      <c r="DA345" s="23"/>
      <c r="DB345" s="23"/>
      <c r="DC345" s="23"/>
      <c r="DD345" s="23"/>
      <c r="DE345" s="23"/>
      <c r="DF345" s="23" t="e">
        <f>O345</f>
        <v>#REF!</v>
      </c>
      <c r="DG345" s="23"/>
      <c r="DH345" s="23" t="e">
        <f>[3]Source!P67</f>
        <v>#REF!</v>
      </c>
      <c r="DI345" s="23"/>
      <c r="DJ345" s="23"/>
      <c r="DK345" s="23"/>
      <c r="DL345" s="23"/>
      <c r="DM345" s="23"/>
      <c r="DN345" s="23"/>
      <c r="DO345" s="23"/>
      <c r="DP345" s="23"/>
      <c r="DQ345" s="23"/>
      <c r="DR345" s="23"/>
      <c r="DS345" s="23"/>
      <c r="DT345" s="23"/>
      <c r="DU345" s="23"/>
      <c r="DV345" s="23"/>
      <c r="DW345" s="23"/>
      <c r="DX345" s="23"/>
      <c r="DY345" s="23"/>
      <c r="DZ345" s="23"/>
      <c r="EA345" s="23"/>
      <c r="EB345" s="23"/>
      <c r="EC345" s="23"/>
      <c r="ED345" s="23"/>
      <c r="EE345" s="23"/>
      <c r="EF345" s="23"/>
      <c r="EG345" s="23"/>
      <c r="EH345" s="23"/>
      <c r="EI345" s="23"/>
      <c r="EJ345" s="23"/>
      <c r="EK345" s="23"/>
      <c r="EL345" s="23"/>
      <c r="EM345" s="23"/>
      <c r="EN345" s="23"/>
      <c r="EO345" s="23"/>
      <c r="EP345" s="23"/>
      <c r="EQ345" s="23"/>
      <c r="ER345" s="23"/>
      <c r="ES345" s="23"/>
      <c r="ET345" s="23"/>
      <c r="EU345" s="23"/>
      <c r="EV345" s="23"/>
      <c r="EW345" s="23"/>
      <c r="EX345" s="23"/>
      <c r="EY345" s="23"/>
      <c r="EZ345" s="23"/>
      <c r="FA345" s="23"/>
      <c r="FB345" s="23"/>
      <c r="FC345" s="23"/>
      <c r="FD345" s="23"/>
      <c r="FE345" s="23"/>
      <c r="FF345" s="23"/>
      <c r="FG345" s="23"/>
      <c r="FH345" s="23"/>
      <c r="FI345" s="23"/>
      <c r="FJ345" s="23"/>
      <c r="FK345" s="23"/>
      <c r="FL345" s="23"/>
      <c r="FM345" s="23"/>
      <c r="FN345" s="23"/>
      <c r="FO345" s="23"/>
      <c r="FP345" s="23"/>
      <c r="FQ345" s="23"/>
      <c r="FR345" s="23"/>
      <c r="FS345" s="23"/>
      <c r="FT345" s="23"/>
      <c r="FU345" s="23"/>
      <c r="FV345" s="23"/>
      <c r="FW345" s="23"/>
      <c r="FX345" s="23"/>
      <c r="FY345" s="23"/>
      <c r="FZ345" s="23"/>
      <c r="GA345" s="23"/>
      <c r="GB345" s="23"/>
      <c r="GC345" s="23"/>
      <c r="GD345" s="23"/>
      <c r="GE345" s="23" t="e">
        <f>O345</f>
        <v>#REF!</v>
      </c>
      <c r="GF345" s="23"/>
      <c r="GG345" s="23"/>
      <c r="GH345" s="23"/>
      <c r="GI345" s="23" t="e">
        <f>O345</f>
        <v>#REF!</v>
      </c>
      <c r="GJ345" s="23"/>
      <c r="GK345" s="23" t="e">
        <f>O345</f>
        <v>#REF!</v>
      </c>
      <c r="GL345" s="23" t="e">
        <f>O345</f>
        <v>#REF!</v>
      </c>
      <c r="GM345" s="23"/>
      <c r="GN345" s="23" t="e">
        <f>O345</f>
        <v>#REF!</v>
      </c>
      <c r="GO345" s="23"/>
      <c r="GP345" s="23"/>
      <c r="GQ345" s="23"/>
      <c r="GR345" s="23"/>
      <c r="GS345" s="23"/>
      <c r="GT345" s="23"/>
      <c r="GU345" s="23"/>
      <c r="GV345" s="23"/>
      <c r="GW345" s="23" t="e">
        <f>O345</f>
        <v>#REF!</v>
      </c>
      <c r="GX345" s="23"/>
      <c r="GY345" s="23"/>
      <c r="GZ345" s="23"/>
      <c r="HA345" s="23" t="e">
        <f>O345</f>
        <v>#REF!</v>
      </c>
      <c r="HB345" s="23"/>
      <c r="HC345" s="23"/>
      <c r="HD345" s="23"/>
      <c r="HE345" s="23"/>
      <c r="HF345" s="23"/>
      <c r="HG345" s="23" t="e">
        <f>O345</f>
        <v>#REF!</v>
      </c>
      <c r="HH345" s="23"/>
      <c r="HI345" s="23" t="e">
        <f>O345</f>
        <v>#REF!</v>
      </c>
      <c r="HJ345" s="23"/>
      <c r="HK345" s="23"/>
      <c r="HL345" s="23"/>
      <c r="HM345" s="23"/>
      <c r="HN345" s="23"/>
      <c r="HO345" s="23"/>
      <c r="HP345" s="23"/>
      <c r="HQ345" s="23"/>
      <c r="HR345" s="23"/>
      <c r="HS345" s="23"/>
      <c r="HT345" s="23"/>
      <c r="HU345" s="23"/>
      <c r="HV345" s="23"/>
      <c r="HW345" s="23"/>
      <c r="HX345" s="23"/>
      <c r="HY345" s="23"/>
      <c r="HZ345" s="23"/>
      <c r="IA345" s="23"/>
      <c r="IB345" s="23"/>
      <c r="IC345" s="23"/>
      <c r="ID345" s="23"/>
      <c r="IE345" s="23"/>
      <c r="IF345" s="23"/>
      <c r="IG345" s="23"/>
      <c r="IH345" s="23"/>
      <c r="II345" s="23"/>
      <c r="IJ345" s="23"/>
      <c r="IK345" s="23"/>
      <c r="IL345" s="23"/>
      <c r="IM345" s="23"/>
      <c r="IN345" s="23"/>
      <c r="IO345" s="23"/>
      <c r="IP345" s="23"/>
    </row>
    <row r="346" spans="1:250" customFormat="1" ht="26.25" customHeight="1" x14ac:dyDescent="0.2">
      <c r="A346" s="259" t="s">
        <v>573</v>
      </c>
      <c r="B346" s="258" t="s">
        <v>499</v>
      </c>
      <c r="C346" s="257" t="s">
        <v>500</v>
      </c>
      <c r="D346" s="256" t="s">
        <v>436</v>
      </c>
      <c r="E346" s="255">
        <v>142.27199999999999</v>
      </c>
      <c r="F346" s="127" t="s">
        <v>875</v>
      </c>
      <c r="G346" s="253" t="s">
        <v>1008</v>
      </c>
      <c r="H346" s="23"/>
      <c r="I346" s="23"/>
      <c r="J346" s="23"/>
      <c r="K346" s="23"/>
      <c r="L346" s="23"/>
      <c r="M346" s="23"/>
      <c r="N346" s="23"/>
      <c r="O346" s="23" t="e">
        <f>ROUND([3]Source!AC68*[3]Source!AW68*[3]Source!I68,0)</f>
        <v>#REF!</v>
      </c>
      <c r="P346" s="23" t="e">
        <f>[3]Source!P69</f>
        <v>#REF!</v>
      </c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  <c r="BX346" s="23"/>
      <c r="BY346" s="23"/>
      <c r="BZ346" s="23"/>
      <c r="CA346" s="23"/>
      <c r="CB346" s="23"/>
      <c r="CC346" s="23"/>
      <c r="CD346" s="23"/>
      <c r="CE346" s="23"/>
      <c r="CF346" s="23"/>
      <c r="CG346" s="23"/>
      <c r="CH346" s="23"/>
      <c r="CI346" s="23"/>
      <c r="CJ346" s="23"/>
      <c r="CK346" s="23"/>
      <c r="CL346" s="23"/>
      <c r="CM346" s="23"/>
      <c r="CN346" s="23"/>
      <c r="CO346" s="23"/>
      <c r="CP346" s="23"/>
      <c r="CQ346" s="23">
        <v>1</v>
      </c>
      <c r="CR346" s="23"/>
      <c r="CS346" s="23"/>
      <c r="CT346" s="23"/>
      <c r="CU346" s="23"/>
      <c r="CV346" s="23"/>
      <c r="CW346" s="23"/>
      <c r="CX346" s="23"/>
      <c r="CY346" s="23"/>
      <c r="CZ346" s="23"/>
      <c r="DA346" s="23"/>
      <c r="DB346" s="23"/>
      <c r="DC346" s="23"/>
      <c r="DD346" s="23"/>
      <c r="DE346" s="23"/>
      <c r="DF346" s="23" t="e">
        <f>O346</f>
        <v>#REF!</v>
      </c>
      <c r="DG346" s="23"/>
      <c r="DH346" s="23" t="e">
        <f>[3]Source!P69</f>
        <v>#REF!</v>
      </c>
      <c r="DI346" s="23"/>
      <c r="DJ346" s="23"/>
      <c r="DK346" s="23"/>
      <c r="DL346" s="23"/>
      <c r="DM346" s="23"/>
      <c r="DN346" s="23"/>
      <c r="DO346" s="23"/>
      <c r="DP346" s="23"/>
      <c r="DQ346" s="23"/>
      <c r="DR346" s="23"/>
      <c r="DS346" s="23"/>
      <c r="DT346" s="23"/>
      <c r="DU346" s="23"/>
      <c r="DV346" s="23"/>
      <c r="DW346" s="23"/>
      <c r="DX346" s="23"/>
      <c r="DY346" s="23"/>
      <c r="DZ346" s="23"/>
      <c r="EA346" s="23"/>
      <c r="EB346" s="23"/>
      <c r="EC346" s="23"/>
      <c r="ED346" s="23"/>
      <c r="EE346" s="23"/>
      <c r="EF346" s="23"/>
      <c r="EG346" s="23"/>
      <c r="EH346" s="23"/>
      <c r="EI346" s="23"/>
      <c r="EJ346" s="23"/>
      <c r="EK346" s="23"/>
      <c r="EL346" s="23"/>
      <c r="EM346" s="23"/>
      <c r="EN346" s="23"/>
      <c r="EO346" s="23"/>
      <c r="EP346" s="23"/>
      <c r="EQ346" s="23"/>
      <c r="ER346" s="23"/>
      <c r="ES346" s="23"/>
      <c r="ET346" s="23"/>
      <c r="EU346" s="23"/>
      <c r="EV346" s="23"/>
      <c r="EW346" s="23"/>
      <c r="EX346" s="23"/>
      <c r="EY346" s="23"/>
      <c r="EZ346" s="23"/>
      <c r="FA346" s="23"/>
      <c r="FB346" s="23"/>
      <c r="FC346" s="23"/>
      <c r="FD346" s="23"/>
      <c r="FE346" s="23"/>
      <c r="FF346" s="23"/>
      <c r="FG346" s="23"/>
      <c r="FH346" s="23"/>
      <c r="FI346" s="23"/>
      <c r="FJ346" s="23"/>
      <c r="FK346" s="23"/>
      <c r="FL346" s="23"/>
      <c r="FM346" s="23"/>
      <c r="FN346" s="23"/>
      <c r="FO346" s="23"/>
      <c r="FP346" s="23"/>
      <c r="FQ346" s="23"/>
      <c r="FR346" s="23"/>
      <c r="FS346" s="23"/>
      <c r="FT346" s="23"/>
      <c r="FU346" s="23"/>
      <c r="FV346" s="23"/>
      <c r="FW346" s="23"/>
      <c r="FX346" s="23"/>
      <c r="FY346" s="23"/>
      <c r="FZ346" s="23"/>
      <c r="GA346" s="23"/>
      <c r="GB346" s="23"/>
      <c r="GC346" s="23"/>
      <c r="GD346" s="23"/>
      <c r="GE346" s="23" t="e">
        <f>O346</f>
        <v>#REF!</v>
      </c>
      <c r="GF346" s="23"/>
      <c r="GG346" s="23"/>
      <c r="GH346" s="23"/>
      <c r="GI346" s="23" t="e">
        <f>O346</f>
        <v>#REF!</v>
      </c>
      <c r="GJ346" s="23"/>
      <c r="GK346" s="23" t="e">
        <f>O346</f>
        <v>#REF!</v>
      </c>
      <c r="GL346" s="23" t="e">
        <f>O346</f>
        <v>#REF!</v>
      </c>
      <c r="GM346" s="23"/>
      <c r="GN346" s="23" t="e">
        <f>O346</f>
        <v>#REF!</v>
      </c>
      <c r="GO346" s="23"/>
      <c r="GP346" s="23"/>
      <c r="GQ346" s="23"/>
      <c r="GR346" s="23"/>
      <c r="GS346" s="23"/>
      <c r="GT346" s="23"/>
      <c r="GU346" s="23"/>
      <c r="GV346" s="23"/>
      <c r="GW346" s="23" t="e">
        <f>O346</f>
        <v>#REF!</v>
      </c>
      <c r="GX346" s="23"/>
      <c r="GY346" s="23"/>
      <c r="GZ346" s="23"/>
      <c r="HA346" s="23" t="e">
        <f>O346</f>
        <v>#REF!</v>
      </c>
      <c r="HB346" s="23"/>
      <c r="HC346" s="23"/>
      <c r="HD346" s="23"/>
      <c r="HE346" s="23"/>
      <c r="HF346" s="23"/>
      <c r="HG346" s="23" t="e">
        <f>O346</f>
        <v>#REF!</v>
      </c>
      <c r="HH346" s="23"/>
      <c r="HI346" s="23" t="e">
        <f>O346</f>
        <v>#REF!</v>
      </c>
      <c r="HJ346" s="23"/>
      <c r="HK346" s="23"/>
      <c r="HL346" s="23"/>
      <c r="HM346" s="23"/>
      <c r="HN346" s="23"/>
      <c r="HO346" s="23"/>
      <c r="HP346" s="23"/>
      <c r="HQ346" s="23"/>
      <c r="HR346" s="23"/>
      <c r="HS346" s="23"/>
      <c r="HT346" s="23"/>
      <c r="HU346" s="23"/>
      <c r="HV346" s="23"/>
      <c r="HW346" s="23"/>
      <c r="HX346" s="23"/>
      <c r="HY346" s="23"/>
      <c r="HZ346" s="23"/>
      <c r="IA346" s="23"/>
      <c r="IB346" s="23"/>
      <c r="IC346" s="23"/>
      <c r="ID346" s="23"/>
      <c r="IE346" s="23"/>
      <c r="IF346" s="23"/>
      <c r="IG346" s="23"/>
      <c r="IH346" s="23"/>
      <c r="II346" s="23"/>
      <c r="IJ346" s="23"/>
      <c r="IK346" s="23"/>
      <c r="IL346" s="23"/>
      <c r="IM346" s="23"/>
      <c r="IN346" s="23"/>
      <c r="IO346" s="23"/>
      <c r="IP346" s="23"/>
    </row>
    <row r="347" spans="1:250" customFormat="1" ht="21" customHeight="1" x14ac:dyDescent="0.2">
      <c r="A347" s="101">
        <v>11</v>
      </c>
      <c r="B347" s="109" t="s">
        <v>457</v>
      </c>
      <c r="C347" s="102" t="s">
        <v>534</v>
      </c>
      <c r="D347" s="103" t="s">
        <v>454</v>
      </c>
      <c r="E347" s="104">
        <v>1.976</v>
      </c>
      <c r="F347" s="107"/>
      <c r="G347" s="108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  <c r="BX347" s="23"/>
      <c r="BY347" s="23"/>
      <c r="BZ347" s="23"/>
      <c r="CA347" s="23"/>
      <c r="CB347" s="23"/>
      <c r="CC347" s="23"/>
      <c r="CD347" s="23"/>
      <c r="CE347" s="23"/>
      <c r="CF347" s="23"/>
      <c r="CG347" s="23"/>
      <c r="CH347" s="23"/>
      <c r="CI347" s="23"/>
      <c r="CJ347" s="23"/>
      <c r="CK347" s="23"/>
      <c r="CL347" s="23"/>
      <c r="CM347" s="23"/>
      <c r="CN347" s="23"/>
      <c r="CO347" s="23"/>
      <c r="CP347" s="23"/>
      <c r="CQ347" s="23"/>
      <c r="CR347" s="23"/>
      <c r="CS347" s="23"/>
      <c r="CT347" s="23"/>
      <c r="CU347" s="23"/>
      <c r="CV347" s="23"/>
      <c r="CW347" s="23"/>
      <c r="CX347" s="23"/>
      <c r="CY347" s="23"/>
      <c r="CZ347" s="23"/>
      <c r="DA347" s="23"/>
      <c r="DB347" s="23"/>
      <c r="DC347" s="23"/>
      <c r="DD347" s="23"/>
      <c r="DE347" s="23"/>
      <c r="DF347" s="23"/>
      <c r="DG347" s="23"/>
      <c r="DH347" s="23"/>
      <c r="DI347" s="23"/>
      <c r="DJ347" s="23"/>
      <c r="DK347" s="23"/>
      <c r="DL347" s="23"/>
      <c r="DM347" s="23"/>
      <c r="DN347" s="23"/>
      <c r="DO347" s="23"/>
      <c r="DP347" s="23"/>
      <c r="DQ347" s="23"/>
      <c r="DR347" s="23"/>
      <c r="DS347" s="23"/>
      <c r="DT347" s="23"/>
      <c r="DU347" s="23"/>
      <c r="DV347" s="23"/>
      <c r="DW347" s="23"/>
      <c r="DX347" s="23"/>
      <c r="DY347" s="23"/>
      <c r="DZ347" s="23"/>
      <c r="EA347" s="23"/>
      <c r="EB347" s="23"/>
      <c r="EC347" s="23"/>
      <c r="ED347" s="23"/>
      <c r="EE347" s="23"/>
      <c r="EF347" s="23"/>
      <c r="EG347" s="23"/>
      <c r="EH347" s="23"/>
      <c r="EI347" s="23"/>
      <c r="EJ347" s="23"/>
      <c r="EK347" s="23"/>
      <c r="EL347" s="23"/>
      <c r="EM347" s="23"/>
      <c r="EN347" s="23"/>
      <c r="EO347" s="23"/>
      <c r="EP347" s="23"/>
      <c r="EQ347" s="23"/>
      <c r="ER347" s="23"/>
      <c r="ES347" s="23"/>
      <c r="ET347" s="23"/>
      <c r="EU347" s="23"/>
      <c r="EV347" s="23"/>
      <c r="EW347" s="23"/>
      <c r="EX347" s="23"/>
      <c r="EY347" s="23"/>
      <c r="EZ347" s="23"/>
      <c r="FA347" s="23"/>
      <c r="FB347" s="23"/>
      <c r="FC347" s="23"/>
      <c r="FD347" s="23"/>
      <c r="FE347" s="23"/>
      <c r="FF347" s="23"/>
      <c r="FG347" s="23"/>
      <c r="FH347" s="23"/>
      <c r="FI347" s="23"/>
      <c r="FJ347" s="23"/>
      <c r="FK347" s="23"/>
      <c r="FL347" s="23"/>
      <c r="FM347" s="23"/>
      <c r="FN347" s="23"/>
      <c r="FO347" s="23"/>
      <c r="FP347" s="23"/>
      <c r="FQ347" s="23"/>
      <c r="FR347" s="23"/>
      <c r="FS347" s="23"/>
      <c r="FT347" s="23"/>
      <c r="FU347" s="23"/>
      <c r="FV347" s="23"/>
      <c r="FW347" s="23"/>
      <c r="FX347" s="23"/>
      <c r="FY347" s="23"/>
      <c r="FZ347" s="23"/>
      <c r="GA347" s="23"/>
      <c r="GB347" s="23"/>
      <c r="GC347" s="23"/>
      <c r="GD347" s="23"/>
      <c r="GE347" s="23"/>
      <c r="GF347" s="23"/>
      <c r="GG347" s="23"/>
      <c r="GH347" s="23"/>
      <c r="GI347" s="23"/>
      <c r="GJ347" s="23"/>
      <c r="GK347" s="23"/>
      <c r="GL347" s="23"/>
      <c r="GM347" s="23"/>
      <c r="GN347" s="23"/>
      <c r="GO347" s="23"/>
      <c r="GP347" s="23"/>
      <c r="GQ347" s="23"/>
      <c r="GR347" s="23"/>
      <c r="GS347" s="23"/>
      <c r="GT347" s="23"/>
      <c r="GU347" s="23"/>
      <c r="GV347" s="23"/>
      <c r="GW347" s="23"/>
      <c r="GX347" s="23"/>
      <c r="GY347" s="23"/>
      <c r="GZ347" s="23"/>
      <c r="HA347" s="23"/>
      <c r="HB347" s="23"/>
      <c r="HC347" s="23"/>
      <c r="HD347" s="23"/>
      <c r="HE347" s="23"/>
      <c r="HF347" s="23"/>
      <c r="HG347" s="23"/>
      <c r="HH347" s="23"/>
      <c r="HI347" s="23"/>
      <c r="HJ347" s="23"/>
      <c r="HK347" s="23"/>
      <c r="HL347" s="23"/>
      <c r="HM347" s="23"/>
      <c r="HN347" s="23"/>
      <c r="HO347" s="23"/>
      <c r="HP347" s="23"/>
      <c r="HQ347" s="23"/>
      <c r="HR347" s="23"/>
      <c r="HS347" s="23"/>
      <c r="HT347" s="23"/>
      <c r="HU347" s="23"/>
      <c r="HV347" s="23"/>
      <c r="HW347" s="23"/>
      <c r="HX347" s="23"/>
      <c r="HY347" s="23"/>
      <c r="HZ347" s="23"/>
      <c r="IA347" s="23"/>
      <c r="IB347" s="23"/>
      <c r="IC347" s="23"/>
      <c r="ID347" s="23"/>
      <c r="IE347" s="23"/>
      <c r="IF347" s="23"/>
      <c r="IG347" s="23"/>
      <c r="IH347" s="23"/>
      <c r="II347" s="23"/>
      <c r="IJ347" s="23"/>
      <c r="IK347" s="23"/>
      <c r="IL347" s="23"/>
      <c r="IM347" s="23"/>
      <c r="IN347" s="23"/>
      <c r="IO347" s="23"/>
      <c r="IP347" s="23"/>
    </row>
    <row r="348" spans="1:250" customFormat="1" ht="21" customHeight="1" x14ac:dyDescent="0.2">
      <c r="A348" s="266" t="s">
        <v>572</v>
      </c>
      <c r="B348" s="265" t="s">
        <v>537</v>
      </c>
      <c r="C348" s="264" t="s">
        <v>568</v>
      </c>
      <c r="D348" s="263" t="s">
        <v>436</v>
      </c>
      <c r="E348" s="262">
        <v>2.1340999999999999E-2</v>
      </c>
      <c r="F348" s="107" t="s">
        <v>875</v>
      </c>
      <c r="G348" s="260" t="s">
        <v>1008</v>
      </c>
      <c r="H348" s="23"/>
      <c r="I348" s="23"/>
      <c r="J348" s="23"/>
      <c r="K348" s="23"/>
      <c r="L348" s="23"/>
      <c r="M348" s="23"/>
      <c r="N348" s="23"/>
      <c r="O348" s="23" t="e">
        <f>ROUND([3]Source!AC72*[3]Source!AW72*[3]Source!I72,0)</f>
        <v>#REF!</v>
      </c>
      <c r="P348" s="23" t="e">
        <f>[3]Source!P73</f>
        <v>#REF!</v>
      </c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  <c r="BX348" s="23"/>
      <c r="BY348" s="23"/>
      <c r="BZ348" s="23"/>
      <c r="CA348" s="23"/>
      <c r="CB348" s="23"/>
      <c r="CC348" s="23"/>
      <c r="CD348" s="23"/>
      <c r="CE348" s="23"/>
      <c r="CF348" s="23"/>
      <c r="CG348" s="23"/>
      <c r="CH348" s="23"/>
      <c r="CI348" s="23"/>
      <c r="CJ348" s="23"/>
      <c r="CK348" s="23"/>
      <c r="CL348" s="23"/>
      <c r="CM348" s="23"/>
      <c r="CN348" s="23"/>
      <c r="CO348" s="23"/>
      <c r="CP348" s="23"/>
      <c r="CQ348" s="23">
        <v>1</v>
      </c>
      <c r="CR348" s="23"/>
      <c r="CS348" s="23"/>
      <c r="CT348" s="23"/>
      <c r="CU348" s="23"/>
      <c r="CV348" s="23"/>
      <c r="CW348" s="23"/>
      <c r="CX348" s="23"/>
      <c r="CY348" s="23"/>
      <c r="CZ348" s="23"/>
      <c r="DA348" s="23"/>
      <c r="DB348" s="23"/>
      <c r="DC348" s="23"/>
      <c r="DD348" s="23"/>
      <c r="DE348" s="23"/>
      <c r="DF348" s="23" t="e">
        <f>O348</f>
        <v>#REF!</v>
      </c>
      <c r="DG348" s="23"/>
      <c r="DH348" s="23" t="e">
        <f>[3]Source!P73</f>
        <v>#REF!</v>
      </c>
      <c r="DI348" s="23"/>
      <c r="DJ348" s="23"/>
      <c r="DK348" s="23"/>
      <c r="DL348" s="23"/>
      <c r="DM348" s="23"/>
      <c r="DN348" s="23"/>
      <c r="DO348" s="23"/>
      <c r="DP348" s="23"/>
      <c r="DQ348" s="23"/>
      <c r="DR348" s="23"/>
      <c r="DS348" s="23"/>
      <c r="DT348" s="23"/>
      <c r="DU348" s="23"/>
      <c r="DV348" s="23"/>
      <c r="DW348" s="23"/>
      <c r="DX348" s="23"/>
      <c r="DY348" s="23"/>
      <c r="DZ348" s="23"/>
      <c r="EA348" s="23"/>
      <c r="EB348" s="23"/>
      <c r="EC348" s="23"/>
      <c r="ED348" s="23"/>
      <c r="EE348" s="23"/>
      <c r="EF348" s="23"/>
      <c r="EG348" s="23"/>
      <c r="EH348" s="23"/>
      <c r="EI348" s="23"/>
      <c r="EJ348" s="23"/>
      <c r="EK348" s="23"/>
      <c r="EL348" s="23"/>
      <c r="EM348" s="23"/>
      <c r="EN348" s="23"/>
      <c r="EO348" s="23"/>
      <c r="EP348" s="23"/>
      <c r="EQ348" s="23"/>
      <c r="ER348" s="23"/>
      <c r="ES348" s="23"/>
      <c r="ET348" s="23"/>
      <c r="EU348" s="23"/>
      <c r="EV348" s="23"/>
      <c r="EW348" s="23"/>
      <c r="EX348" s="23"/>
      <c r="EY348" s="23"/>
      <c r="EZ348" s="23"/>
      <c r="FA348" s="23"/>
      <c r="FB348" s="23"/>
      <c r="FC348" s="23"/>
      <c r="FD348" s="23"/>
      <c r="FE348" s="23"/>
      <c r="FF348" s="23"/>
      <c r="FG348" s="23"/>
      <c r="FH348" s="23"/>
      <c r="FI348" s="23"/>
      <c r="FJ348" s="23"/>
      <c r="FK348" s="23"/>
      <c r="FL348" s="23"/>
      <c r="FM348" s="23"/>
      <c r="FN348" s="23"/>
      <c r="FO348" s="23"/>
      <c r="FP348" s="23"/>
      <c r="FQ348" s="23"/>
      <c r="FR348" s="23"/>
      <c r="FS348" s="23"/>
      <c r="FT348" s="23"/>
      <c r="FU348" s="23"/>
      <c r="FV348" s="23"/>
      <c r="FW348" s="23"/>
      <c r="FX348" s="23"/>
      <c r="FY348" s="23"/>
      <c r="FZ348" s="23"/>
      <c r="GA348" s="23"/>
      <c r="GB348" s="23"/>
      <c r="GC348" s="23"/>
      <c r="GD348" s="23"/>
      <c r="GE348" s="23" t="e">
        <f>O348</f>
        <v>#REF!</v>
      </c>
      <c r="GF348" s="23"/>
      <c r="GG348" s="23"/>
      <c r="GH348" s="23"/>
      <c r="GI348" s="23" t="e">
        <f>O348</f>
        <v>#REF!</v>
      </c>
      <c r="GJ348" s="23"/>
      <c r="GK348" s="23" t="e">
        <f>O348</f>
        <v>#REF!</v>
      </c>
      <c r="GL348" s="23" t="e">
        <f>O348</f>
        <v>#REF!</v>
      </c>
      <c r="GM348" s="23"/>
      <c r="GN348" s="23" t="e">
        <f>O348</f>
        <v>#REF!</v>
      </c>
      <c r="GO348" s="23"/>
      <c r="GP348" s="23"/>
      <c r="GQ348" s="23"/>
      <c r="GR348" s="23"/>
      <c r="GS348" s="23"/>
      <c r="GT348" s="23"/>
      <c r="GU348" s="23"/>
      <c r="GV348" s="23"/>
      <c r="GW348" s="23" t="e">
        <f>O348</f>
        <v>#REF!</v>
      </c>
      <c r="GX348" s="23"/>
      <c r="GY348" s="23"/>
      <c r="GZ348" s="23"/>
      <c r="HA348" s="23" t="e">
        <f>O348</f>
        <v>#REF!</v>
      </c>
      <c r="HB348" s="23"/>
      <c r="HC348" s="23"/>
      <c r="HD348" s="23"/>
      <c r="HE348" s="23"/>
      <c r="HF348" s="23"/>
      <c r="HG348" s="23" t="e">
        <f>O348</f>
        <v>#REF!</v>
      </c>
      <c r="HH348" s="23"/>
      <c r="HI348" s="23" t="e">
        <f>O348</f>
        <v>#REF!</v>
      </c>
      <c r="HJ348" s="23"/>
      <c r="HK348" s="23"/>
      <c r="HL348" s="23"/>
      <c r="HM348" s="23"/>
      <c r="HN348" s="23"/>
      <c r="HO348" s="23"/>
      <c r="HP348" s="23"/>
      <c r="HQ348" s="23"/>
      <c r="HR348" s="23"/>
      <c r="HS348" s="23"/>
      <c r="HT348" s="23"/>
      <c r="HU348" s="23"/>
      <c r="HV348" s="23"/>
      <c r="HW348" s="23"/>
      <c r="HX348" s="23"/>
      <c r="HY348" s="23"/>
      <c r="HZ348" s="23"/>
      <c r="IA348" s="23"/>
      <c r="IB348" s="23"/>
      <c r="IC348" s="23"/>
      <c r="ID348" s="23"/>
      <c r="IE348" s="23"/>
      <c r="IF348" s="23"/>
      <c r="IG348" s="23"/>
      <c r="IH348" s="23"/>
      <c r="II348" s="23"/>
      <c r="IJ348" s="23"/>
      <c r="IK348" s="23"/>
      <c r="IL348" s="23"/>
      <c r="IM348" s="23"/>
      <c r="IN348" s="23"/>
      <c r="IO348" s="23"/>
      <c r="IP348" s="23"/>
    </row>
    <row r="349" spans="1:250" customFormat="1" ht="21" customHeight="1" x14ac:dyDescent="0.2">
      <c r="A349" s="266" t="s">
        <v>571</v>
      </c>
      <c r="B349" s="265" t="s">
        <v>505</v>
      </c>
      <c r="C349" s="264" t="s">
        <v>506</v>
      </c>
      <c r="D349" s="263" t="s">
        <v>194</v>
      </c>
      <c r="E349" s="262">
        <v>0.2964</v>
      </c>
      <c r="F349" s="107" t="s">
        <v>875</v>
      </c>
      <c r="G349" s="260" t="s">
        <v>1008</v>
      </c>
      <c r="H349" s="23"/>
      <c r="I349" s="23"/>
      <c r="J349" s="23"/>
      <c r="K349" s="23"/>
      <c r="L349" s="23"/>
      <c r="M349" s="23"/>
      <c r="N349" s="23"/>
      <c r="O349" s="23" t="e">
        <f>ROUND([3]Source!AC74*[3]Source!AW74*[3]Source!I74,0)</f>
        <v>#REF!</v>
      </c>
      <c r="P349" s="23" t="e">
        <f>[3]Source!P75</f>
        <v>#REF!</v>
      </c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  <c r="BX349" s="23"/>
      <c r="BY349" s="23"/>
      <c r="BZ349" s="23"/>
      <c r="CA349" s="23"/>
      <c r="CB349" s="23"/>
      <c r="CC349" s="23"/>
      <c r="CD349" s="23"/>
      <c r="CE349" s="23"/>
      <c r="CF349" s="23"/>
      <c r="CG349" s="23"/>
      <c r="CH349" s="23"/>
      <c r="CI349" s="23"/>
      <c r="CJ349" s="23"/>
      <c r="CK349" s="23"/>
      <c r="CL349" s="23"/>
      <c r="CM349" s="23"/>
      <c r="CN349" s="23"/>
      <c r="CO349" s="23"/>
      <c r="CP349" s="23"/>
      <c r="CQ349" s="23">
        <v>1</v>
      </c>
      <c r="CR349" s="23"/>
      <c r="CS349" s="23"/>
      <c r="CT349" s="23"/>
      <c r="CU349" s="23"/>
      <c r="CV349" s="23"/>
      <c r="CW349" s="23"/>
      <c r="CX349" s="23"/>
      <c r="CY349" s="23"/>
      <c r="CZ349" s="23"/>
      <c r="DA349" s="23"/>
      <c r="DB349" s="23"/>
      <c r="DC349" s="23"/>
      <c r="DD349" s="23"/>
      <c r="DE349" s="23"/>
      <c r="DF349" s="23" t="e">
        <f>O349</f>
        <v>#REF!</v>
      </c>
      <c r="DG349" s="23"/>
      <c r="DH349" s="23" t="e">
        <f>[3]Source!P75</f>
        <v>#REF!</v>
      </c>
      <c r="DI349" s="23"/>
      <c r="DJ349" s="23"/>
      <c r="DK349" s="23"/>
      <c r="DL349" s="23"/>
      <c r="DM349" s="23"/>
      <c r="DN349" s="23"/>
      <c r="DO349" s="23"/>
      <c r="DP349" s="23"/>
      <c r="DQ349" s="23"/>
      <c r="DR349" s="23"/>
      <c r="DS349" s="23"/>
      <c r="DT349" s="23"/>
      <c r="DU349" s="23"/>
      <c r="DV349" s="23"/>
      <c r="DW349" s="23"/>
      <c r="DX349" s="23"/>
      <c r="DY349" s="23"/>
      <c r="DZ349" s="23"/>
      <c r="EA349" s="23"/>
      <c r="EB349" s="23"/>
      <c r="EC349" s="23"/>
      <c r="ED349" s="23"/>
      <c r="EE349" s="23"/>
      <c r="EF349" s="23"/>
      <c r="EG349" s="23"/>
      <c r="EH349" s="23"/>
      <c r="EI349" s="23"/>
      <c r="EJ349" s="23"/>
      <c r="EK349" s="23"/>
      <c r="EL349" s="23"/>
      <c r="EM349" s="23"/>
      <c r="EN349" s="23"/>
      <c r="EO349" s="23"/>
      <c r="EP349" s="23"/>
      <c r="EQ349" s="23"/>
      <c r="ER349" s="23"/>
      <c r="ES349" s="23"/>
      <c r="ET349" s="23"/>
      <c r="EU349" s="23"/>
      <c r="EV349" s="23"/>
      <c r="EW349" s="23"/>
      <c r="EX349" s="23"/>
      <c r="EY349" s="23"/>
      <c r="EZ349" s="23"/>
      <c r="FA349" s="23"/>
      <c r="FB349" s="23"/>
      <c r="FC349" s="23"/>
      <c r="FD349" s="23"/>
      <c r="FE349" s="23"/>
      <c r="FF349" s="23"/>
      <c r="FG349" s="23"/>
      <c r="FH349" s="23"/>
      <c r="FI349" s="23"/>
      <c r="FJ349" s="23"/>
      <c r="FK349" s="23"/>
      <c r="FL349" s="23"/>
      <c r="FM349" s="23"/>
      <c r="FN349" s="23"/>
      <c r="FO349" s="23"/>
      <c r="FP349" s="23"/>
      <c r="FQ349" s="23"/>
      <c r="FR349" s="23"/>
      <c r="FS349" s="23"/>
      <c r="FT349" s="23"/>
      <c r="FU349" s="23"/>
      <c r="FV349" s="23"/>
      <c r="FW349" s="23"/>
      <c r="FX349" s="23"/>
      <c r="FY349" s="23"/>
      <c r="FZ349" s="23"/>
      <c r="GA349" s="23"/>
      <c r="GB349" s="23"/>
      <c r="GC349" s="23"/>
      <c r="GD349" s="23"/>
      <c r="GE349" s="23" t="e">
        <f>O349</f>
        <v>#REF!</v>
      </c>
      <c r="GF349" s="23"/>
      <c r="GG349" s="23"/>
      <c r="GH349" s="23"/>
      <c r="GI349" s="23" t="e">
        <f>O349</f>
        <v>#REF!</v>
      </c>
      <c r="GJ349" s="23"/>
      <c r="GK349" s="23" t="e">
        <f>O349</f>
        <v>#REF!</v>
      </c>
      <c r="GL349" s="23" t="e">
        <f>O349</f>
        <v>#REF!</v>
      </c>
      <c r="GM349" s="23"/>
      <c r="GN349" s="23" t="e">
        <f>O349</f>
        <v>#REF!</v>
      </c>
      <c r="GO349" s="23"/>
      <c r="GP349" s="23"/>
      <c r="GQ349" s="23"/>
      <c r="GR349" s="23"/>
      <c r="GS349" s="23"/>
      <c r="GT349" s="23"/>
      <c r="GU349" s="23"/>
      <c r="GV349" s="23"/>
      <c r="GW349" s="23" t="e">
        <f>O349</f>
        <v>#REF!</v>
      </c>
      <c r="GX349" s="23"/>
      <c r="GY349" s="23"/>
      <c r="GZ349" s="23"/>
      <c r="HA349" s="23" t="e">
        <f>O349</f>
        <v>#REF!</v>
      </c>
      <c r="HB349" s="23"/>
      <c r="HC349" s="23"/>
      <c r="HD349" s="23"/>
      <c r="HE349" s="23"/>
      <c r="HF349" s="23"/>
      <c r="HG349" s="23" t="e">
        <f>O349</f>
        <v>#REF!</v>
      </c>
      <c r="HH349" s="23"/>
      <c r="HI349" s="23" t="e">
        <f>O349</f>
        <v>#REF!</v>
      </c>
      <c r="HJ349" s="23"/>
      <c r="HK349" s="23"/>
      <c r="HL349" s="23"/>
      <c r="HM349" s="23"/>
      <c r="HN349" s="23"/>
      <c r="HO349" s="23"/>
      <c r="HP349" s="23"/>
      <c r="HQ349" s="23"/>
      <c r="HR349" s="23"/>
      <c r="HS349" s="23"/>
      <c r="HT349" s="23"/>
      <c r="HU349" s="23"/>
      <c r="HV349" s="23"/>
      <c r="HW349" s="23"/>
      <c r="HX349" s="23"/>
      <c r="HY349" s="23"/>
      <c r="HZ349" s="23"/>
      <c r="IA349" s="23"/>
      <c r="IB349" s="23"/>
      <c r="IC349" s="23"/>
      <c r="ID349" s="23"/>
      <c r="IE349" s="23"/>
      <c r="IF349" s="23"/>
      <c r="IG349" s="23"/>
      <c r="IH349" s="23"/>
      <c r="II349" s="23"/>
      <c r="IJ349" s="23"/>
      <c r="IK349" s="23"/>
      <c r="IL349" s="23"/>
      <c r="IM349" s="23"/>
      <c r="IN349" s="23"/>
      <c r="IO349" s="23"/>
      <c r="IP349" s="23"/>
    </row>
    <row r="350" spans="1:250" customFormat="1" ht="21" customHeight="1" x14ac:dyDescent="0.2">
      <c r="A350" s="259" t="s">
        <v>570</v>
      </c>
      <c r="B350" s="258" t="s">
        <v>499</v>
      </c>
      <c r="C350" s="257" t="s">
        <v>500</v>
      </c>
      <c r="D350" s="256" t="s">
        <v>436</v>
      </c>
      <c r="E350" s="255">
        <v>190.88159999999999</v>
      </c>
      <c r="F350" s="127" t="s">
        <v>875</v>
      </c>
      <c r="G350" s="253" t="s">
        <v>1008</v>
      </c>
      <c r="H350" s="23"/>
      <c r="I350" s="23"/>
      <c r="J350" s="23"/>
      <c r="K350" s="23"/>
      <c r="L350" s="23"/>
      <c r="M350" s="23"/>
      <c r="N350" s="23"/>
      <c r="O350" s="23" t="e">
        <f>ROUND([3]Source!AC76*[3]Source!AW76*[3]Source!I76,0)</f>
        <v>#REF!</v>
      </c>
      <c r="P350" s="23" t="e">
        <f>[3]Source!P77</f>
        <v>#REF!</v>
      </c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  <c r="BX350" s="23"/>
      <c r="BY350" s="23"/>
      <c r="BZ350" s="23"/>
      <c r="CA350" s="23"/>
      <c r="CB350" s="23"/>
      <c r="CC350" s="23"/>
      <c r="CD350" s="23"/>
      <c r="CE350" s="23"/>
      <c r="CF350" s="23"/>
      <c r="CG350" s="23"/>
      <c r="CH350" s="23"/>
      <c r="CI350" s="23"/>
      <c r="CJ350" s="23"/>
      <c r="CK350" s="23"/>
      <c r="CL350" s="23"/>
      <c r="CM350" s="23"/>
      <c r="CN350" s="23"/>
      <c r="CO350" s="23"/>
      <c r="CP350" s="23"/>
      <c r="CQ350" s="23">
        <v>1</v>
      </c>
      <c r="CR350" s="23"/>
      <c r="CS350" s="23"/>
      <c r="CT350" s="23"/>
      <c r="CU350" s="23"/>
      <c r="CV350" s="23"/>
      <c r="CW350" s="23"/>
      <c r="CX350" s="23"/>
      <c r="CY350" s="23"/>
      <c r="CZ350" s="23"/>
      <c r="DA350" s="23"/>
      <c r="DB350" s="23"/>
      <c r="DC350" s="23"/>
      <c r="DD350" s="23"/>
      <c r="DE350" s="23"/>
      <c r="DF350" s="23" t="e">
        <f>O350</f>
        <v>#REF!</v>
      </c>
      <c r="DG350" s="23"/>
      <c r="DH350" s="23" t="e">
        <f>[3]Source!P77</f>
        <v>#REF!</v>
      </c>
      <c r="DI350" s="23"/>
      <c r="DJ350" s="23"/>
      <c r="DK350" s="23"/>
      <c r="DL350" s="23"/>
      <c r="DM350" s="23"/>
      <c r="DN350" s="23"/>
      <c r="DO350" s="23"/>
      <c r="DP350" s="23"/>
      <c r="DQ350" s="23"/>
      <c r="DR350" s="23"/>
      <c r="DS350" s="23"/>
      <c r="DT350" s="23"/>
      <c r="DU350" s="23"/>
      <c r="DV350" s="23"/>
      <c r="DW350" s="23"/>
      <c r="DX350" s="23"/>
      <c r="DY350" s="23"/>
      <c r="DZ350" s="23"/>
      <c r="EA350" s="23"/>
      <c r="EB350" s="23"/>
      <c r="EC350" s="23"/>
      <c r="ED350" s="23"/>
      <c r="EE350" s="23"/>
      <c r="EF350" s="23"/>
      <c r="EG350" s="23"/>
      <c r="EH350" s="23"/>
      <c r="EI350" s="23"/>
      <c r="EJ350" s="23"/>
      <c r="EK350" s="23"/>
      <c r="EL350" s="23"/>
      <c r="EM350" s="23"/>
      <c r="EN350" s="23"/>
      <c r="EO350" s="23"/>
      <c r="EP350" s="23"/>
      <c r="EQ350" s="23"/>
      <c r="ER350" s="23"/>
      <c r="ES350" s="23"/>
      <c r="ET350" s="23"/>
      <c r="EU350" s="23"/>
      <c r="EV350" s="23"/>
      <c r="EW350" s="23"/>
      <c r="EX350" s="23"/>
      <c r="EY350" s="23"/>
      <c r="EZ350" s="23"/>
      <c r="FA350" s="23"/>
      <c r="FB350" s="23"/>
      <c r="FC350" s="23"/>
      <c r="FD350" s="23"/>
      <c r="FE350" s="23"/>
      <c r="FF350" s="23"/>
      <c r="FG350" s="23"/>
      <c r="FH350" s="23"/>
      <c r="FI350" s="23"/>
      <c r="FJ350" s="23"/>
      <c r="FK350" s="23"/>
      <c r="FL350" s="23"/>
      <c r="FM350" s="23"/>
      <c r="FN350" s="23"/>
      <c r="FO350" s="23"/>
      <c r="FP350" s="23"/>
      <c r="FQ350" s="23"/>
      <c r="FR350" s="23"/>
      <c r="FS350" s="23"/>
      <c r="FT350" s="23"/>
      <c r="FU350" s="23"/>
      <c r="FV350" s="23"/>
      <c r="FW350" s="23"/>
      <c r="FX350" s="23"/>
      <c r="FY350" s="23"/>
      <c r="FZ350" s="23"/>
      <c r="GA350" s="23"/>
      <c r="GB350" s="23"/>
      <c r="GC350" s="23"/>
      <c r="GD350" s="23"/>
      <c r="GE350" s="23" t="e">
        <f>O350</f>
        <v>#REF!</v>
      </c>
      <c r="GF350" s="23"/>
      <c r="GG350" s="23"/>
      <c r="GH350" s="23"/>
      <c r="GI350" s="23" t="e">
        <f>O350</f>
        <v>#REF!</v>
      </c>
      <c r="GJ350" s="23"/>
      <c r="GK350" s="23" t="e">
        <f>O350</f>
        <v>#REF!</v>
      </c>
      <c r="GL350" s="23" t="e">
        <f>O350</f>
        <v>#REF!</v>
      </c>
      <c r="GM350" s="23"/>
      <c r="GN350" s="23" t="e">
        <f>O350</f>
        <v>#REF!</v>
      </c>
      <c r="GO350" s="23"/>
      <c r="GP350" s="23"/>
      <c r="GQ350" s="23"/>
      <c r="GR350" s="23"/>
      <c r="GS350" s="23"/>
      <c r="GT350" s="23"/>
      <c r="GU350" s="23"/>
      <c r="GV350" s="23"/>
      <c r="GW350" s="23" t="e">
        <f>O350</f>
        <v>#REF!</v>
      </c>
      <c r="GX350" s="23"/>
      <c r="GY350" s="23"/>
      <c r="GZ350" s="23"/>
      <c r="HA350" s="23" t="e">
        <f>O350</f>
        <v>#REF!</v>
      </c>
      <c r="HB350" s="23"/>
      <c r="HC350" s="23"/>
      <c r="HD350" s="23"/>
      <c r="HE350" s="23"/>
      <c r="HF350" s="23"/>
      <c r="HG350" s="23" t="e">
        <f>O350</f>
        <v>#REF!</v>
      </c>
      <c r="HH350" s="23"/>
      <c r="HI350" s="23" t="e">
        <f>O350</f>
        <v>#REF!</v>
      </c>
      <c r="HJ350" s="23"/>
      <c r="HK350" s="23"/>
      <c r="HL350" s="23"/>
      <c r="HM350" s="23"/>
      <c r="HN350" s="23"/>
      <c r="HO350" s="23"/>
      <c r="HP350" s="23"/>
      <c r="HQ350" s="23"/>
      <c r="HR350" s="23"/>
      <c r="HS350" s="23"/>
      <c r="HT350" s="23"/>
      <c r="HU350" s="23"/>
      <c r="HV350" s="23"/>
      <c r="HW350" s="23"/>
      <c r="HX350" s="23"/>
      <c r="HY350" s="23"/>
      <c r="HZ350" s="23"/>
      <c r="IA350" s="23"/>
      <c r="IB350" s="23"/>
      <c r="IC350" s="23"/>
      <c r="ID350" s="23"/>
      <c r="IE350" s="23"/>
      <c r="IF350" s="23"/>
      <c r="IG350" s="23"/>
      <c r="IH350" s="23"/>
      <c r="II350" s="23"/>
      <c r="IJ350" s="23"/>
      <c r="IK350" s="23"/>
      <c r="IL350" s="23"/>
      <c r="IM350" s="23"/>
      <c r="IN350" s="23"/>
      <c r="IO350" s="23"/>
      <c r="IP350" s="23"/>
    </row>
    <row r="351" spans="1:250" customFormat="1" ht="21" customHeight="1" x14ac:dyDescent="0.2">
      <c r="A351" s="101">
        <v>12</v>
      </c>
      <c r="B351" s="109" t="s">
        <v>458</v>
      </c>
      <c r="C351" s="102" t="s">
        <v>459</v>
      </c>
      <c r="D351" s="103" t="s">
        <v>454</v>
      </c>
      <c r="E351" s="104">
        <v>1.976</v>
      </c>
      <c r="F351" s="107"/>
      <c r="G351" s="108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  <c r="BX351" s="23"/>
      <c r="BY351" s="23"/>
      <c r="BZ351" s="23"/>
      <c r="CA351" s="23"/>
      <c r="CB351" s="23"/>
      <c r="CC351" s="23"/>
      <c r="CD351" s="23"/>
      <c r="CE351" s="23"/>
      <c r="CF351" s="23"/>
      <c r="CG351" s="23"/>
      <c r="CH351" s="23"/>
      <c r="CI351" s="23"/>
      <c r="CJ351" s="23"/>
      <c r="CK351" s="23"/>
      <c r="CL351" s="23"/>
      <c r="CM351" s="23"/>
      <c r="CN351" s="23"/>
      <c r="CO351" s="23"/>
      <c r="CP351" s="23"/>
      <c r="CQ351" s="23"/>
      <c r="CR351" s="23"/>
      <c r="CS351" s="23"/>
      <c r="CT351" s="23"/>
      <c r="CU351" s="23"/>
      <c r="CV351" s="23"/>
      <c r="CW351" s="23"/>
      <c r="CX351" s="23"/>
      <c r="CY351" s="23"/>
      <c r="CZ351" s="23"/>
      <c r="DA351" s="23"/>
      <c r="DB351" s="23"/>
      <c r="DC351" s="23"/>
      <c r="DD351" s="23"/>
      <c r="DE351" s="23"/>
      <c r="DF351" s="23"/>
      <c r="DG351" s="23"/>
      <c r="DH351" s="23"/>
      <c r="DI351" s="23"/>
      <c r="DJ351" s="23"/>
      <c r="DK351" s="23"/>
      <c r="DL351" s="23"/>
      <c r="DM351" s="23"/>
      <c r="DN351" s="23"/>
      <c r="DO351" s="23"/>
      <c r="DP351" s="23"/>
      <c r="DQ351" s="23"/>
      <c r="DR351" s="23"/>
      <c r="DS351" s="23"/>
      <c r="DT351" s="23"/>
      <c r="DU351" s="23"/>
      <c r="DV351" s="23"/>
      <c r="DW351" s="23"/>
      <c r="DX351" s="23"/>
      <c r="DY351" s="23"/>
      <c r="DZ351" s="23"/>
      <c r="EA351" s="23"/>
      <c r="EB351" s="23"/>
      <c r="EC351" s="23"/>
      <c r="ED351" s="23"/>
      <c r="EE351" s="23"/>
      <c r="EF351" s="23"/>
      <c r="EG351" s="23"/>
      <c r="EH351" s="23"/>
      <c r="EI351" s="23"/>
      <c r="EJ351" s="23"/>
      <c r="EK351" s="23"/>
      <c r="EL351" s="23"/>
      <c r="EM351" s="23"/>
      <c r="EN351" s="23"/>
      <c r="EO351" s="23"/>
      <c r="EP351" s="23"/>
      <c r="EQ351" s="23"/>
      <c r="ER351" s="23"/>
      <c r="ES351" s="23"/>
      <c r="ET351" s="23"/>
      <c r="EU351" s="23"/>
      <c r="EV351" s="23"/>
      <c r="EW351" s="23"/>
      <c r="EX351" s="23"/>
      <c r="EY351" s="23"/>
      <c r="EZ351" s="23"/>
      <c r="FA351" s="23"/>
      <c r="FB351" s="23"/>
      <c r="FC351" s="23"/>
      <c r="FD351" s="23"/>
      <c r="FE351" s="23"/>
      <c r="FF351" s="23"/>
      <c r="FG351" s="23"/>
      <c r="FH351" s="23"/>
      <c r="FI351" s="23"/>
      <c r="FJ351" s="23"/>
      <c r="FK351" s="23"/>
      <c r="FL351" s="23"/>
      <c r="FM351" s="23"/>
      <c r="FN351" s="23"/>
      <c r="FO351" s="23"/>
      <c r="FP351" s="23"/>
      <c r="FQ351" s="23"/>
      <c r="FR351" s="23"/>
      <c r="FS351" s="23"/>
      <c r="FT351" s="23"/>
      <c r="FU351" s="23"/>
      <c r="FV351" s="23"/>
      <c r="FW351" s="23"/>
      <c r="FX351" s="23"/>
      <c r="FY351" s="23"/>
      <c r="FZ351" s="23"/>
      <c r="GA351" s="23"/>
      <c r="GB351" s="23"/>
      <c r="GC351" s="23"/>
      <c r="GD351" s="23"/>
      <c r="GE351" s="23"/>
      <c r="GF351" s="23"/>
      <c r="GG351" s="23"/>
      <c r="GH351" s="23"/>
      <c r="GI351" s="23"/>
      <c r="GJ351" s="23"/>
      <c r="GK351" s="23"/>
      <c r="GL351" s="23"/>
      <c r="GM351" s="23"/>
      <c r="GN351" s="23"/>
      <c r="GO351" s="23"/>
      <c r="GP351" s="23"/>
      <c r="GQ351" s="23"/>
      <c r="GR351" s="23"/>
      <c r="GS351" s="23"/>
      <c r="GT351" s="23"/>
      <c r="GU351" s="23"/>
      <c r="GV351" s="23"/>
      <c r="GW351" s="23"/>
      <c r="GX351" s="23"/>
      <c r="GY351" s="23"/>
      <c r="GZ351" s="23"/>
      <c r="HA351" s="23"/>
      <c r="HB351" s="23"/>
      <c r="HC351" s="23"/>
      <c r="HD351" s="23"/>
      <c r="HE351" s="23"/>
      <c r="HF351" s="23"/>
      <c r="HG351" s="23"/>
      <c r="HH351" s="23"/>
      <c r="HI351" s="23"/>
      <c r="HJ351" s="23"/>
      <c r="HK351" s="23"/>
      <c r="HL351" s="23"/>
      <c r="HM351" s="23"/>
      <c r="HN351" s="23"/>
      <c r="HO351" s="23"/>
      <c r="HP351" s="23"/>
      <c r="HQ351" s="23"/>
      <c r="HR351" s="23"/>
      <c r="HS351" s="23"/>
      <c r="HT351" s="23"/>
      <c r="HU351" s="23"/>
      <c r="HV351" s="23"/>
      <c r="HW351" s="23"/>
      <c r="HX351" s="23"/>
      <c r="HY351" s="23"/>
      <c r="HZ351" s="23"/>
      <c r="IA351" s="23"/>
      <c r="IB351" s="23"/>
      <c r="IC351" s="23"/>
      <c r="ID351" s="23"/>
      <c r="IE351" s="23"/>
      <c r="IF351" s="23"/>
      <c r="IG351" s="23"/>
      <c r="IH351" s="23"/>
      <c r="II351" s="23"/>
      <c r="IJ351" s="23"/>
      <c r="IK351" s="23"/>
      <c r="IL351" s="23"/>
      <c r="IM351" s="23"/>
      <c r="IN351" s="23"/>
      <c r="IO351" s="23"/>
      <c r="IP351" s="23"/>
    </row>
    <row r="352" spans="1:250" customFormat="1" ht="21" customHeight="1" x14ac:dyDescent="0.2">
      <c r="A352" s="266" t="s">
        <v>569</v>
      </c>
      <c r="B352" s="265" t="s">
        <v>537</v>
      </c>
      <c r="C352" s="264" t="s">
        <v>568</v>
      </c>
      <c r="D352" s="263" t="s">
        <v>436</v>
      </c>
      <c r="E352" s="262">
        <v>5.5329999999999997E-3</v>
      </c>
      <c r="F352" s="107" t="s">
        <v>875</v>
      </c>
      <c r="G352" s="260" t="s">
        <v>1008</v>
      </c>
      <c r="H352" s="23"/>
      <c r="I352" s="23"/>
      <c r="J352" s="23"/>
      <c r="K352" s="23"/>
      <c r="L352" s="23"/>
      <c r="M352" s="23"/>
      <c r="N352" s="23"/>
      <c r="O352" s="23" t="e">
        <f>ROUND([3]Source!AC80*[3]Source!AW80*[3]Source!I80,0)</f>
        <v>#REF!</v>
      </c>
      <c r="P352" s="23" t="e">
        <f>[3]Source!P81</f>
        <v>#REF!</v>
      </c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  <c r="BX352" s="23"/>
      <c r="BY352" s="23"/>
      <c r="BZ352" s="23"/>
      <c r="CA352" s="23"/>
      <c r="CB352" s="23"/>
      <c r="CC352" s="23"/>
      <c r="CD352" s="23"/>
      <c r="CE352" s="23"/>
      <c r="CF352" s="23"/>
      <c r="CG352" s="23"/>
      <c r="CH352" s="23"/>
      <c r="CI352" s="23"/>
      <c r="CJ352" s="23"/>
      <c r="CK352" s="23"/>
      <c r="CL352" s="23"/>
      <c r="CM352" s="23"/>
      <c r="CN352" s="23"/>
      <c r="CO352" s="23"/>
      <c r="CP352" s="23"/>
      <c r="CQ352" s="23">
        <v>1</v>
      </c>
      <c r="CR352" s="23"/>
      <c r="CS352" s="23"/>
      <c r="CT352" s="23"/>
      <c r="CU352" s="23"/>
      <c r="CV352" s="23"/>
      <c r="CW352" s="23"/>
      <c r="CX352" s="23"/>
      <c r="CY352" s="23"/>
      <c r="CZ352" s="23"/>
      <c r="DA352" s="23"/>
      <c r="DB352" s="23"/>
      <c r="DC352" s="23"/>
      <c r="DD352" s="23"/>
      <c r="DE352" s="23"/>
      <c r="DF352" s="23" t="e">
        <f>O352</f>
        <v>#REF!</v>
      </c>
      <c r="DG352" s="23"/>
      <c r="DH352" s="23" t="e">
        <f>[3]Source!P81</f>
        <v>#REF!</v>
      </c>
      <c r="DI352" s="23"/>
      <c r="DJ352" s="23"/>
      <c r="DK352" s="23"/>
      <c r="DL352" s="23"/>
      <c r="DM352" s="23"/>
      <c r="DN352" s="23"/>
      <c r="DO352" s="23"/>
      <c r="DP352" s="23"/>
      <c r="DQ352" s="23"/>
      <c r="DR352" s="23"/>
      <c r="DS352" s="23"/>
      <c r="DT352" s="23"/>
      <c r="DU352" s="23"/>
      <c r="DV352" s="23"/>
      <c r="DW352" s="23"/>
      <c r="DX352" s="23"/>
      <c r="DY352" s="23"/>
      <c r="DZ352" s="23"/>
      <c r="EA352" s="23"/>
      <c r="EB352" s="23"/>
      <c r="EC352" s="23"/>
      <c r="ED352" s="23"/>
      <c r="EE352" s="23"/>
      <c r="EF352" s="23"/>
      <c r="EG352" s="23"/>
      <c r="EH352" s="23"/>
      <c r="EI352" s="23"/>
      <c r="EJ352" s="23"/>
      <c r="EK352" s="23"/>
      <c r="EL352" s="23"/>
      <c r="EM352" s="23"/>
      <c r="EN352" s="23"/>
      <c r="EO352" s="23"/>
      <c r="EP352" s="23"/>
      <c r="EQ352" s="23"/>
      <c r="ER352" s="23"/>
      <c r="ES352" s="23"/>
      <c r="ET352" s="23"/>
      <c r="EU352" s="23"/>
      <c r="EV352" s="23"/>
      <c r="EW352" s="23"/>
      <c r="EX352" s="23"/>
      <c r="EY352" s="23"/>
      <c r="EZ352" s="23"/>
      <c r="FA352" s="23"/>
      <c r="FB352" s="23"/>
      <c r="FC352" s="23"/>
      <c r="FD352" s="23"/>
      <c r="FE352" s="23"/>
      <c r="FF352" s="23"/>
      <c r="FG352" s="23"/>
      <c r="FH352" s="23"/>
      <c r="FI352" s="23"/>
      <c r="FJ352" s="23"/>
      <c r="FK352" s="23"/>
      <c r="FL352" s="23"/>
      <c r="FM352" s="23"/>
      <c r="FN352" s="23"/>
      <c r="FO352" s="23"/>
      <c r="FP352" s="23"/>
      <c r="FQ352" s="23"/>
      <c r="FR352" s="23"/>
      <c r="FS352" s="23"/>
      <c r="FT352" s="23"/>
      <c r="FU352" s="23"/>
      <c r="FV352" s="23"/>
      <c r="FW352" s="23"/>
      <c r="FX352" s="23"/>
      <c r="FY352" s="23"/>
      <c r="FZ352" s="23"/>
      <c r="GA352" s="23"/>
      <c r="GB352" s="23"/>
      <c r="GC352" s="23"/>
      <c r="GD352" s="23"/>
      <c r="GE352" s="23" t="e">
        <f>O352</f>
        <v>#REF!</v>
      </c>
      <c r="GF352" s="23"/>
      <c r="GG352" s="23"/>
      <c r="GH352" s="23"/>
      <c r="GI352" s="23" t="e">
        <f>O352</f>
        <v>#REF!</v>
      </c>
      <c r="GJ352" s="23"/>
      <c r="GK352" s="23" t="e">
        <f>O352</f>
        <v>#REF!</v>
      </c>
      <c r="GL352" s="23" t="e">
        <f>O352</f>
        <v>#REF!</v>
      </c>
      <c r="GM352" s="23"/>
      <c r="GN352" s="23" t="e">
        <f>O352</f>
        <v>#REF!</v>
      </c>
      <c r="GO352" s="23"/>
      <c r="GP352" s="23"/>
      <c r="GQ352" s="23"/>
      <c r="GR352" s="23"/>
      <c r="GS352" s="23"/>
      <c r="GT352" s="23"/>
      <c r="GU352" s="23"/>
      <c r="GV352" s="23"/>
      <c r="GW352" s="23" t="e">
        <f>O352</f>
        <v>#REF!</v>
      </c>
      <c r="GX352" s="23"/>
      <c r="GY352" s="23"/>
      <c r="GZ352" s="23"/>
      <c r="HA352" s="23" t="e">
        <f>O352</f>
        <v>#REF!</v>
      </c>
      <c r="HB352" s="23"/>
      <c r="HC352" s="23"/>
      <c r="HD352" s="23"/>
      <c r="HE352" s="23"/>
      <c r="HF352" s="23"/>
      <c r="HG352" s="23" t="e">
        <f>O352</f>
        <v>#REF!</v>
      </c>
      <c r="HH352" s="23"/>
      <c r="HI352" s="23" t="e">
        <f>O352</f>
        <v>#REF!</v>
      </c>
      <c r="HJ352" s="23"/>
      <c r="HK352" s="23"/>
      <c r="HL352" s="23"/>
      <c r="HM352" s="23"/>
      <c r="HN352" s="23"/>
      <c r="HO352" s="23"/>
      <c r="HP352" s="23"/>
      <c r="HQ352" s="23"/>
      <c r="HR352" s="23"/>
      <c r="HS352" s="23"/>
      <c r="HT352" s="23"/>
      <c r="HU352" s="23"/>
      <c r="HV352" s="23"/>
      <c r="HW352" s="23"/>
      <c r="HX352" s="23"/>
      <c r="HY352" s="23"/>
      <c r="HZ352" s="23"/>
      <c r="IA352" s="23"/>
      <c r="IB352" s="23"/>
      <c r="IC352" s="23"/>
      <c r="ID352" s="23"/>
      <c r="IE352" s="23"/>
      <c r="IF352" s="23"/>
      <c r="IG352" s="23"/>
      <c r="IH352" s="23"/>
      <c r="II352" s="23"/>
      <c r="IJ352" s="23"/>
      <c r="IK352" s="23"/>
      <c r="IL352" s="23"/>
      <c r="IM352" s="23"/>
      <c r="IN352" s="23"/>
      <c r="IO352" s="23"/>
      <c r="IP352" s="23"/>
    </row>
    <row r="353" spans="1:250" customFormat="1" ht="21" customHeight="1" x14ac:dyDescent="0.2">
      <c r="A353" s="259" t="s">
        <v>567</v>
      </c>
      <c r="B353" s="258" t="s">
        <v>499</v>
      </c>
      <c r="C353" s="257" t="s">
        <v>500</v>
      </c>
      <c r="D353" s="256" t="s">
        <v>436</v>
      </c>
      <c r="E353" s="255">
        <v>47.819200000000002</v>
      </c>
      <c r="F353" s="127" t="s">
        <v>875</v>
      </c>
      <c r="G353" s="253" t="s">
        <v>1008</v>
      </c>
      <c r="H353" s="23"/>
      <c r="I353" s="23"/>
      <c r="J353" s="23"/>
      <c r="K353" s="23"/>
      <c r="L353" s="23"/>
      <c r="M353" s="23"/>
      <c r="N353" s="23"/>
      <c r="O353" s="23" t="e">
        <f>ROUND([3]Source!AC82*[3]Source!AW82*[3]Source!I82,0)</f>
        <v>#REF!</v>
      </c>
      <c r="P353" s="23" t="e">
        <f>[3]Source!P83</f>
        <v>#REF!</v>
      </c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  <c r="BX353" s="23"/>
      <c r="BY353" s="23"/>
      <c r="BZ353" s="23"/>
      <c r="CA353" s="23"/>
      <c r="CB353" s="23"/>
      <c r="CC353" s="23"/>
      <c r="CD353" s="23"/>
      <c r="CE353" s="23"/>
      <c r="CF353" s="23"/>
      <c r="CG353" s="23"/>
      <c r="CH353" s="23"/>
      <c r="CI353" s="23"/>
      <c r="CJ353" s="23"/>
      <c r="CK353" s="23"/>
      <c r="CL353" s="23"/>
      <c r="CM353" s="23"/>
      <c r="CN353" s="23"/>
      <c r="CO353" s="23"/>
      <c r="CP353" s="23"/>
      <c r="CQ353" s="23">
        <v>1</v>
      </c>
      <c r="CR353" s="23"/>
      <c r="CS353" s="23"/>
      <c r="CT353" s="23"/>
      <c r="CU353" s="23"/>
      <c r="CV353" s="23"/>
      <c r="CW353" s="23"/>
      <c r="CX353" s="23"/>
      <c r="CY353" s="23"/>
      <c r="CZ353" s="23"/>
      <c r="DA353" s="23"/>
      <c r="DB353" s="23"/>
      <c r="DC353" s="23"/>
      <c r="DD353" s="23"/>
      <c r="DE353" s="23"/>
      <c r="DF353" s="23" t="e">
        <f>O353</f>
        <v>#REF!</v>
      </c>
      <c r="DG353" s="23"/>
      <c r="DH353" s="23" t="e">
        <f>[3]Source!P83</f>
        <v>#REF!</v>
      </c>
      <c r="DI353" s="23"/>
      <c r="DJ353" s="23"/>
      <c r="DK353" s="23"/>
      <c r="DL353" s="23"/>
      <c r="DM353" s="23"/>
      <c r="DN353" s="23"/>
      <c r="DO353" s="23"/>
      <c r="DP353" s="23"/>
      <c r="DQ353" s="23"/>
      <c r="DR353" s="23"/>
      <c r="DS353" s="23"/>
      <c r="DT353" s="23"/>
      <c r="DU353" s="23"/>
      <c r="DV353" s="23"/>
      <c r="DW353" s="23"/>
      <c r="DX353" s="23"/>
      <c r="DY353" s="23"/>
      <c r="DZ353" s="23"/>
      <c r="EA353" s="23"/>
      <c r="EB353" s="23"/>
      <c r="EC353" s="23"/>
      <c r="ED353" s="23"/>
      <c r="EE353" s="23"/>
      <c r="EF353" s="23"/>
      <c r="EG353" s="23"/>
      <c r="EH353" s="23"/>
      <c r="EI353" s="23"/>
      <c r="EJ353" s="23"/>
      <c r="EK353" s="23"/>
      <c r="EL353" s="23"/>
      <c r="EM353" s="23"/>
      <c r="EN353" s="23"/>
      <c r="EO353" s="23"/>
      <c r="EP353" s="23"/>
      <c r="EQ353" s="23"/>
      <c r="ER353" s="23"/>
      <c r="ES353" s="23"/>
      <c r="ET353" s="23"/>
      <c r="EU353" s="23"/>
      <c r="EV353" s="23"/>
      <c r="EW353" s="23"/>
      <c r="EX353" s="23"/>
      <c r="EY353" s="23"/>
      <c r="EZ353" s="23"/>
      <c r="FA353" s="23"/>
      <c r="FB353" s="23"/>
      <c r="FC353" s="23"/>
      <c r="FD353" s="23"/>
      <c r="FE353" s="23"/>
      <c r="FF353" s="23"/>
      <c r="FG353" s="23"/>
      <c r="FH353" s="23"/>
      <c r="FI353" s="23"/>
      <c r="FJ353" s="23"/>
      <c r="FK353" s="23"/>
      <c r="FL353" s="23"/>
      <c r="FM353" s="23"/>
      <c r="FN353" s="23"/>
      <c r="FO353" s="23"/>
      <c r="FP353" s="23"/>
      <c r="FQ353" s="23"/>
      <c r="FR353" s="23"/>
      <c r="FS353" s="23"/>
      <c r="FT353" s="23"/>
      <c r="FU353" s="23"/>
      <c r="FV353" s="23"/>
      <c r="FW353" s="23"/>
      <c r="FX353" s="23"/>
      <c r="FY353" s="23"/>
      <c r="FZ353" s="23"/>
      <c r="GA353" s="23"/>
      <c r="GB353" s="23"/>
      <c r="GC353" s="23"/>
      <c r="GD353" s="23"/>
      <c r="GE353" s="23" t="e">
        <f>O353</f>
        <v>#REF!</v>
      </c>
      <c r="GF353" s="23"/>
      <c r="GG353" s="23"/>
      <c r="GH353" s="23"/>
      <c r="GI353" s="23" t="e">
        <f>O353</f>
        <v>#REF!</v>
      </c>
      <c r="GJ353" s="23"/>
      <c r="GK353" s="23" t="e">
        <f>O353</f>
        <v>#REF!</v>
      </c>
      <c r="GL353" s="23" t="e">
        <f>O353</f>
        <v>#REF!</v>
      </c>
      <c r="GM353" s="23"/>
      <c r="GN353" s="23" t="e">
        <f>O353</f>
        <v>#REF!</v>
      </c>
      <c r="GO353" s="23"/>
      <c r="GP353" s="23"/>
      <c r="GQ353" s="23"/>
      <c r="GR353" s="23"/>
      <c r="GS353" s="23"/>
      <c r="GT353" s="23"/>
      <c r="GU353" s="23"/>
      <c r="GV353" s="23"/>
      <c r="GW353" s="23" t="e">
        <f>O353</f>
        <v>#REF!</v>
      </c>
      <c r="GX353" s="23"/>
      <c r="GY353" s="23"/>
      <c r="GZ353" s="23"/>
      <c r="HA353" s="23" t="e">
        <f>O353</f>
        <v>#REF!</v>
      </c>
      <c r="HB353" s="23"/>
      <c r="HC353" s="23"/>
      <c r="HD353" s="23"/>
      <c r="HE353" s="23"/>
      <c r="HF353" s="23"/>
      <c r="HG353" s="23" t="e">
        <f>O353</f>
        <v>#REF!</v>
      </c>
      <c r="HH353" s="23"/>
      <c r="HI353" s="23" t="e">
        <f>O353</f>
        <v>#REF!</v>
      </c>
      <c r="HJ353" s="23"/>
      <c r="HK353" s="23"/>
      <c r="HL353" s="23"/>
      <c r="HM353" s="23"/>
      <c r="HN353" s="23"/>
      <c r="HO353" s="23"/>
      <c r="HP353" s="23"/>
      <c r="HQ353" s="23"/>
      <c r="HR353" s="23"/>
      <c r="HS353" s="23"/>
      <c r="HT353" s="23"/>
      <c r="HU353" s="23"/>
      <c r="HV353" s="23"/>
      <c r="HW353" s="23"/>
      <c r="HX353" s="23"/>
      <c r="HY353" s="23"/>
      <c r="HZ353" s="23"/>
      <c r="IA353" s="23"/>
      <c r="IB353" s="23"/>
      <c r="IC353" s="23"/>
      <c r="ID353" s="23"/>
      <c r="IE353" s="23"/>
      <c r="IF353" s="23"/>
      <c r="IG353" s="23"/>
      <c r="IH353" s="23"/>
      <c r="II353" s="23"/>
      <c r="IJ353" s="23"/>
      <c r="IK353" s="23"/>
      <c r="IL353" s="23"/>
      <c r="IM353" s="23"/>
      <c r="IN353" s="23"/>
      <c r="IO353" s="23"/>
      <c r="IP353" s="23"/>
    </row>
    <row r="354" spans="1:250" customFormat="1" ht="21" customHeight="1" x14ac:dyDescent="0.2">
      <c r="A354" s="101">
        <v>13</v>
      </c>
      <c r="B354" s="109" t="s">
        <v>460</v>
      </c>
      <c r="C354" s="102" t="s">
        <v>461</v>
      </c>
      <c r="D354" s="103" t="s">
        <v>462</v>
      </c>
      <c r="E354" s="104">
        <v>2.88</v>
      </c>
      <c r="F354" s="107"/>
      <c r="G354" s="108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  <c r="BX354" s="23"/>
      <c r="BY354" s="23"/>
      <c r="BZ354" s="23"/>
      <c r="CA354" s="23"/>
      <c r="CB354" s="23"/>
      <c r="CC354" s="23"/>
      <c r="CD354" s="23"/>
      <c r="CE354" s="23"/>
      <c r="CF354" s="23"/>
      <c r="CG354" s="23"/>
      <c r="CH354" s="23"/>
      <c r="CI354" s="23"/>
      <c r="CJ354" s="23"/>
      <c r="CK354" s="23"/>
      <c r="CL354" s="23"/>
      <c r="CM354" s="23"/>
      <c r="CN354" s="23"/>
      <c r="CO354" s="23"/>
      <c r="CP354" s="23"/>
      <c r="CQ354" s="23"/>
      <c r="CR354" s="23"/>
      <c r="CS354" s="23"/>
      <c r="CT354" s="23"/>
      <c r="CU354" s="23"/>
      <c r="CV354" s="23"/>
      <c r="CW354" s="23"/>
      <c r="CX354" s="23"/>
      <c r="CY354" s="23"/>
      <c r="CZ354" s="23"/>
      <c r="DA354" s="23"/>
      <c r="DB354" s="23"/>
      <c r="DC354" s="23"/>
      <c r="DD354" s="23"/>
      <c r="DE354" s="23"/>
      <c r="DF354" s="23"/>
      <c r="DG354" s="23"/>
      <c r="DH354" s="23"/>
      <c r="DI354" s="23"/>
      <c r="DJ354" s="23"/>
      <c r="DK354" s="23"/>
      <c r="DL354" s="23"/>
      <c r="DM354" s="23"/>
      <c r="DN354" s="23"/>
      <c r="DO354" s="23"/>
      <c r="DP354" s="23"/>
      <c r="DQ354" s="23"/>
      <c r="DR354" s="23"/>
      <c r="DS354" s="23"/>
      <c r="DT354" s="23"/>
      <c r="DU354" s="23"/>
      <c r="DV354" s="23"/>
      <c r="DW354" s="23"/>
      <c r="DX354" s="23"/>
      <c r="DY354" s="23"/>
      <c r="DZ354" s="23"/>
      <c r="EA354" s="23"/>
      <c r="EB354" s="23"/>
      <c r="EC354" s="23"/>
      <c r="ED354" s="23"/>
      <c r="EE354" s="23"/>
      <c r="EF354" s="23"/>
      <c r="EG354" s="23"/>
      <c r="EH354" s="23"/>
      <c r="EI354" s="23"/>
      <c r="EJ354" s="23"/>
      <c r="EK354" s="23"/>
      <c r="EL354" s="23"/>
      <c r="EM354" s="23"/>
      <c r="EN354" s="23"/>
      <c r="EO354" s="23"/>
      <c r="EP354" s="23"/>
      <c r="EQ354" s="23"/>
      <c r="ER354" s="23"/>
      <c r="ES354" s="23"/>
      <c r="ET354" s="23"/>
      <c r="EU354" s="23"/>
      <c r="EV354" s="23"/>
      <c r="EW354" s="23"/>
      <c r="EX354" s="23"/>
      <c r="EY354" s="23"/>
      <c r="EZ354" s="23"/>
      <c r="FA354" s="23"/>
      <c r="FB354" s="23"/>
      <c r="FC354" s="23"/>
      <c r="FD354" s="23"/>
      <c r="FE354" s="23"/>
      <c r="FF354" s="23"/>
      <c r="FG354" s="23"/>
      <c r="FH354" s="23"/>
      <c r="FI354" s="23"/>
      <c r="FJ354" s="23"/>
      <c r="FK354" s="23"/>
      <c r="FL354" s="23"/>
      <c r="FM354" s="23"/>
      <c r="FN354" s="23"/>
      <c r="FO354" s="23"/>
      <c r="FP354" s="23"/>
      <c r="FQ354" s="23"/>
      <c r="FR354" s="23"/>
      <c r="FS354" s="23"/>
      <c r="FT354" s="23"/>
      <c r="FU354" s="23"/>
      <c r="FV354" s="23"/>
      <c r="FW354" s="23"/>
      <c r="FX354" s="23"/>
      <c r="FY354" s="23"/>
      <c r="FZ354" s="23"/>
      <c r="GA354" s="23"/>
      <c r="GB354" s="23"/>
      <c r="GC354" s="23"/>
      <c r="GD354" s="23"/>
      <c r="GE354" s="23"/>
      <c r="GF354" s="23"/>
      <c r="GG354" s="23"/>
      <c r="GH354" s="23"/>
      <c r="GI354" s="23"/>
      <c r="GJ354" s="23"/>
      <c r="GK354" s="23"/>
      <c r="GL354" s="23"/>
      <c r="GM354" s="23"/>
      <c r="GN354" s="23"/>
      <c r="GO354" s="23"/>
      <c r="GP354" s="23"/>
      <c r="GQ354" s="23"/>
      <c r="GR354" s="23"/>
      <c r="GS354" s="23"/>
      <c r="GT354" s="23"/>
      <c r="GU354" s="23"/>
      <c r="GV354" s="23"/>
      <c r="GW354" s="23"/>
      <c r="GX354" s="23"/>
      <c r="GY354" s="23"/>
      <c r="GZ354" s="23"/>
      <c r="HA354" s="23"/>
      <c r="HB354" s="23"/>
      <c r="HC354" s="23"/>
      <c r="HD354" s="23"/>
      <c r="HE354" s="23"/>
      <c r="HF354" s="23"/>
      <c r="HG354" s="23"/>
      <c r="HH354" s="23"/>
      <c r="HI354" s="23"/>
      <c r="HJ354" s="23"/>
      <c r="HK354" s="23"/>
      <c r="HL354" s="23"/>
      <c r="HM354" s="23"/>
      <c r="HN354" s="23"/>
      <c r="HO354" s="23"/>
      <c r="HP354" s="23"/>
      <c r="HQ354" s="23"/>
      <c r="HR354" s="23"/>
      <c r="HS354" s="23"/>
      <c r="HT354" s="23"/>
      <c r="HU354" s="23"/>
      <c r="HV354" s="23"/>
      <c r="HW354" s="23"/>
      <c r="HX354" s="23"/>
      <c r="HY354" s="23"/>
      <c r="HZ354" s="23"/>
      <c r="IA354" s="23"/>
      <c r="IB354" s="23"/>
      <c r="IC354" s="23"/>
      <c r="ID354" s="23"/>
      <c r="IE354" s="23"/>
      <c r="IF354" s="23"/>
      <c r="IG354" s="23"/>
      <c r="IH354" s="23"/>
      <c r="II354" s="23"/>
      <c r="IJ354" s="23"/>
      <c r="IK354" s="23"/>
      <c r="IL354" s="23"/>
      <c r="IM354" s="23"/>
      <c r="IN354" s="23"/>
      <c r="IO354" s="23"/>
      <c r="IP354" s="23"/>
    </row>
    <row r="355" spans="1:250" customFormat="1" ht="21" customHeight="1" x14ac:dyDescent="0.2">
      <c r="A355" s="266" t="s">
        <v>566</v>
      </c>
      <c r="B355" s="265" t="s">
        <v>498</v>
      </c>
      <c r="C355" s="264" t="s">
        <v>437</v>
      </c>
      <c r="D355" s="263" t="s">
        <v>436</v>
      </c>
      <c r="E355" s="262">
        <v>2.8799999999999997E-3</v>
      </c>
      <c r="F355" s="107" t="s">
        <v>875</v>
      </c>
      <c r="G355" s="260" t="s">
        <v>1008</v>
      </c>
      <c r="H355" s="23"/>
      <c r="I355" s="23"/>
      <c r="J355" s="23"/>
      <c r="K355" s="23"/>
      <c r="L355" s="23"/>
      <c r="M355" s="23"/>
      <c r="N355" s="23"/>
      <c r="O355" s="23" t="e">
        <f>ROUND([3]Source!AC86*[3]Source!AW86*[3]Source!I86,0)</f>
        <v>#REF!</v>
      </c>
      <c r="P355" s="23" t="e">
        <f>[3]Source!P87</f>
        <v>#REF!</v>
      </c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  <c r="BX355" s="23"/>
      <c r="BY355" s="23"/>
      <c r="BZ355" s="23"/>
      <c r="CA355" s="23"/>
      <c r="CB355" s="23"/>
      <c r="CC355" s="23"/>
      <c r="CD355" s="23"/>
      <c r="CE355" s="23"/>
      <c r="CF355" s="23"/>
      <c r="CG355" s="23"/>
      <c r="CH355" s="23"/>
      <c r="CI355" s="23"/>
      <c r="CJ355" s="23"/>
      <c r="CK355" s="23"/>
      <c r="CL355" s="23"/>
      <c r="CM355" s="23"/>
      <c r="CN355" s="23"/>
      <c r="CO355" s="23"/>
      <c r="CP355" s="23"/>
      <c r="CQ355" s="23">
        <v>1</v>
      </c>
      <c r="CR355" s="23"/>
      <c r="CS355" s="23"/>
      <c r="CT355" s="23"/>
      <c r="CU355" s="23"/>
      <c r="CV355" s="23"/>
      <c r="CW355" s="23"/>
      <c r="CX355" s="23"/>
      <c r="CY355" s="23"/>
      <c r="CZ355" s="23"/>
      <c r="DA355" s="23"/>
      <c r="DB355" s="23"/>
      <c r="DC355" s="23"/>
      <c r="DD355" s="23"/>
      <c r="DE355" s="23"/>
      <c r="DF355" s="23" t="e">
        <f>O355</f>
        <v>#REF!</v>
      </c>
      <c r="DG355" s="23"/>
      <c r="DH355" s="23" t="e">
        <f>[3]Source!P87</f>
        <v>#REF!</v>
      </c>
      <c r="DI355" s="23"/>
      <c r="DJ355" s="23"/>
      <c r="DK355" s="23"/>
      <c r="DL355" s="23"/>
      <c r="DM355" s="23"/>
      <c r="DN355" s="23"/>
      <c r="DO355" s="23"/>
      <c r="DP355" s="23"/>
      <c r="DQ355" s="23"/>
      <c r="DR355" s="23"/>
      <c r="DS355" s="23"/>
      <c r="DT355" s="23"/>
      <c r="DU355" s="23"/>
      <c r="DV355" s="23"/>
      <c r="DW355" s="23"/>
      <c r="DX355" s="23"/>
      <c r="DY355" s="23"/>
      <c r="DZ355" s="23"/>
      <c r="EA355" s="23"/>
      <c r="EB355" s="23"/>
      <c r="EC355" s="23"/>
      <c r="ED355" s="23"/>
      <c r="EE355" s="23"/>
      <c r="EF355" s="23"/>
      <c r="EG355" s="23"/>
      <c r="EH355" s="23"/>
      <c r="EI355" s="23"/>
      <c r="EJ355" s="23"/>
      <c r="EK355" s="23"/>
      <c r="EL355" s="23"/>
      <c r="EM355" s="23"/>
      <c r="EN355" s="23"/>
      <c r="EO355" s="23"/>
      <c r="EP355" s="23"/>
      <c r="EQ355" s="23"/>
      <c r="ER355" s="23"/>
      <c r="ES355" s="23"/>
      <c r="ET355" s="23"/>
      <c r="EU355" s="23"/>
      <c r="EV355" s="23"/>
      <c r="EW355" s="23"/>
      <c r="EX355" s="23"/>
      <c r="EY355" s="23"/>
      <c r="EZ355" s="23"/>
      <c r="FA355" s="23"/>
      <c r="FB355" s="23"/>
      <c r="FC355" s="23"/>
      <c r="FD355" s="23"/>
      <c r="FE355" s="23"/>
      <c r="FF355" s="23"/>
      <c r="FG355" s="23"/>
      <c r="FH355" s="23"/>
      <c r="FI355" s="23"/>
      <c r="FJ355" s="23"/>
      <c r="FK355" s="23"/>
      <c r="FL355" s="23"/>
      <c r="FM355" s="23"/>
      <c r="FN355" s="23"/>
      <c r="FO355" s="23"/>
      <c r="FP355" s="23"/>
      <c r="FQ355" s="23"/>
      <c r="FR355" s="23"/>
      <c r="FS355" s="23"/>
      <c r="FT355" s="23"/>
      <c r="FU355" s="23"/>
      <c r="FV355" s="23"/>
      <c r="FW355" s="23"/>
      <c r="FX355" s="23"/>
      <c r="FY355" s="23"/>
      <c r="FZ355" s="23"/>
      <c r="GA355" s="23"/>
      <c r="GB355" s="23"/>
      <c r="GC355" s="23"/>
      <c r="GD355" s="23"/>
      <c r="GE355" s="23" t="e">
        <f>O355</f>
        <v>#REF!</v>
      </c>
      <c r="GF355" s="23"/>
      <c r="GG355" s="23"/>
      <c r="GH355" s="23"/>
      <c r="GI355" s="23" t="e">
        <f>O355</f>
        <v>#REF!</v>
      </c>
      <c r="GJ355" s="23"/>
      <c r="GK355" s="23" t="e">
        <f>O355</f>
        <v>#REF!</v>
      </c>
      <c r="GL355" s="23" t="e">
        <f>O355</f>
        <v>#REF!</v>
      </c>
      <c r="GM355" s="23"/>
      <c r="GN355" s="23" t="e">
        <f>O355</f>
        <v>#REF!</v>
      </c>
      <c r="GO355" s="23"/>
      <c r="GP355" s="23"/>
      <c r="GQ355" s="23"/>
      <c r="GR355" s="23"/>
      <c r="GS355" s="23"/>
      <c r="GT355" s="23"/>
      <c r="GU355" s="23"/>
      <c r="GV355" s="23"/>
      <c r="GW355" s="23" t="e">
        <f>O355</f>
        <v>#REF!</v>
      </c>
      <c r="GX355" s="23"/>
      <c r="GY355" s="23"/>
      <c r="GZ355" s="23"/>
      <c r="HA355" s="23" t="e">
        <f>O355</f>
        <v>#REF!</v>
      </c>
      <c r="HB355" s="23"/>
      <c r="HC355" s="23"/>
      <c r="HD355" s="23"/>
      <c r="HE355" s="23"/>
      <c r="HF355" s="23"/>
      <c r="HG355" s="23" t="e">
        <f>O355</f>
        <v>#REF!</v>
      </c>
      <c r="HH355" s="23"/>
      <c r="HI355" s="23" t="e">
        <f>O355</f>
        <v>#REF!</v>
      </c>
      <c r="HJ355" s="23"/>
      <c r="HK355" s="23"/>
      <c r="HL355" s="23"/>
      <c r="HM355" s="23"/>
      <c r="HN355" s="23"/>
      <c r="HO355" s="23"/>
      <c r="HP355" s="23"/>
      <c r="HQ355" s="23"/>
      <c r="HR355" s="23"/>
      <c r="HS355" s="23"/>
      <c r="HT355" s="23"/>
      <c r="HU355" s="23"/>
      <c r="HV355" s="23"/>
      <c r="HW355" s="23"/>
      <c r="HX355" s="23"/>
      <c r="HY355" s="23"/>
      <c r="HZ355" s="23"/>
      <c r="IA355" s="23"/>
      <c r="IB355" s="23"/>
      <c r="IC355" s="23"/>
      <c r="ID355" s="23"/>
      <c r="IE355" s="23"/>
      <c r="IF355" s="23"/>
      <c r="IG355" s="23"/>
      <c r="IH355" s="23"/>
      <c r="II355" s="23"/>
      <c r="IJ355" s="23"/>
      <c r="IK355" s="23"/>
      <c r="IL355" s="23"/>
      <c r="IM355" s="23"/>
      <c r="IN355" s="23"/>
      <c r="IO355" s="23"/>
      <c r="IP355" s="23"/>
    </row>
    <row r="356" spans="1:250" customFormat="1" ht="26.25" customHeight="1" x14ac:dyDescent="0.2">
      <c r="A356" s="266" t="s">
        <v>565</v>
      </c>
      <c r="B356" s="265" t="s">
        <v>507</v>
      </c>
      <c r="C356" s="264" t="s">
        <v>508</v>
      </c>
      <c r="D356" s="263" t="s">
        <v>194</v>
      </c>
      <c r="E356" s="262">
        <v>0.48960000000000004</v>
      </c>
      <c r="F356" s="107" t="s">
        <v>875</v>
      </c>
      <c r="G356" s="260" t="s">
        <v>1008</v>
      </c>
      <c r="H356" s="23"/>
      <c r="I356" s="23"/>
      <c r="J356" s="23"/>
      <c r="K356" s="23"/>
      <c r="L356" s="23"/>
      <c r="M356" s="23"/>
      <c r="N356" s="23"/>
      <c r="O356" s="23" t="e">
        <f>ROUND([3]Source!AC88*[3]Source!AW88*[3]Source!I88,0)</f>
        <v>#REF!</v>
      </c>
      <c r="P356" s="23" t="e">
        <f>[3]Source!P89</f>
        <v>#REF!</v>
      </c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  <c r="BX356" s="23"/>
      <c r="BY356" s="23"/>
      <c r="BZ356" s="23"/>
      <c r="CA356" s="23"/>
      <c r="CB356" s="23"/>
      <c r="CC356" s="23"/>
      <c r="CD356" s="23"/>
      <c r="CE356" s="23"/>
      <c r="CF356" s="23"/>
      <c r="CG356" s="23"/>
      <c r="CH356" s="23"/>
      <c r="CI356" s="23"/>
      <c r="CJ356" s="23"/>
      <c r="CK356" s="23"/>
      <c r="CL356" s="23"/>
      <c r="CM356" s="23"/>
      <c r="CN356" s="23"/>
      <c r="CO356" s="23"/>
      <c r="CP356" s="23"/>
      <c r="CQ356" s="23">
        <v>1</v>
      </c>
      <c r="CR356" s="23"/>
      <c r="CS356" s="23"/>
      <c r="CT356" s="23"/>
      <c r="CU356" s="23"/>
      <c r="CV356" s="23"/>
      <c r="CW356" s="23"/>
      <c r="CX356" s="23"/>
      <c r="CY356" s="23"/>
      <c r="CZ356" s="23"/>
      <c r="DA356" s="23"/>
      <c r="DB356" s="23"/>
      <c r="DC356" s="23"/>
      <c r="DD356" s="23"/>
      <c r="DE356" s="23"/>
      <c r="DF356" s="23" t="e">
        <f>O356</f>
        <v>#REF!</v>
      </c>
      <c r="DG356" s="23"/>
      <c r="DH356" s="23" t="e">
        <f>[3]Source!P89</f>
        <v>#REF!</v>
      </c>
      <c r="DI356" s="23"/>
      <c r="DJ356" s="23"/>
      <c r="DK356" s="23"/>
      <c r="DL356" s="23"/>
      <c r="DM356" s="23"/>
      <c r="DN356" s="23"/>
      <c r="DO356" s="23"/>
      <c r="DP356" s="23"/>
      <c r="DQ356" s="23"/>
      <c r="DR356" s="23"/>
      <c r="DS356" s="23"/>
      <c r="DT356" s="23"/>
      <c r="DU356" s="23"/>
      <c r="DV356" s="23"/>
      <c r="DW356" s="23"/>
      <c r="DX356" s="23"/>
      <c r="DY356" s="23"/>
      <c r="DZ356" s="23"/>
      <c r="EA356" s="23"/>
      <c r="EB356" s="23"/>
      <c r="EC356" s="23"/>
      <c r="ED356" s="23"/>
      <c r="EE356" s="23"/>
      <c r="EF356" s="23"/>
      <c r="EG356" s="23"/>
      <c r="EH356" s="23"/>
      <c r="EI356" s="23"/>
      <c r="EJ356" s="23"/>
      <c r="EK356" s="23"/>
      <c r="EL356" s="23"/>
      <c r="EM356" s="23"/>
      <c r="EN356" s="23"/>
      <c r="EO356" s="23"/>
      <c r="EP356" s="23"/>
      <c r="EQ356" s="23"/>
      <c r="ER356" s="23"/>
      <c r="ES356" s="23"/>
      <c r="ET356" s="23"/>
      <c r="EU356" s="23"/>
      <c r="EV356" s="23"/>
      <c r="EW356" s="23"/>
      <c r="EX356" s="23"/>
      <c r="EY356" s="23"/>
      <c r="EZ356" s="23"/>
      <c r="FA356" s="23"/>
      <c r="FB356" s="23"/>
      <c r="FC356" s="23"/>
      <c r="FD356" s="23"/>
      <c r="FE356" s="23"/>
      <c r="FF356" s="23"/>
      <c r="FG356" s="23"/>
      <c r="FH356" s="23"/>
      <c r="FI356" s="23"/>
      <c r="FJ356" s="23"/>
      <c r="FK356" s="23"/>
      <c r="FL356" s="23"/>
      <c r="FM356" s="23"/>
      <c r="FN356" s="23"/>
      <c r="FO356" s="23"/>
      <c r="FP356" s="23"/>
      <c r="FQ356" s="23"/>
      <c r="FR356" s="23"/>
      <c r="FS356" s="23"/>
      <c r="FT356" s="23"/>
      <c r="FU356" s="23"/>
      <c r="FV356" s="23"/>
      <c r="FW356" s="23"/>
      <c r="FX356" s="23"/>
      <c r="FY356" s="23"/>
      <c r="FZ356" s="23"/>
      <c r="GA356" s="23"/>
      <c r="GB356" s="23"/>
      <c r="GC356" s="23"/>
      <c r="GD356" s="23"/>
      <c r="GE356" s="23" t="e">
        <f>O356</f>
        <v>#REF!</v>
      </c>
      <c r="GF356" s="23"/>
      <c r="GG356" s="23"/>
      <c r="GH356" s="23"/>
      <c r="GI356" s="23" t="e">
        <f>O356</f>
        <v>#REF!</v>
      </c>
      <c r="GJ356" s="23"/>
      <c r="GK356" s="23" t="e">
        <f>O356</f>
        <v>#REF!</v>
      </c>
      <c r="GL356" s="23" t="e">
        <f>O356</f>
        <v>#REF!</v>
      </c>
      <c r="GM356" s="23"/>
      <c r="GN356" s="23" t="e">
        <f>O356</f>
        <v>#REF!</v>
      </c>
      <c r="GO356" s="23"/>
      <c r="GP356" s="23"/>
      <c r="GQ356" s="23"/>
      <c r="GR356" s="23"/>
      <c r="GS356" s="23"/>
      <c r="GT356" s="23"/>
      <c r="GU356" s="23"/>
      <c r="GV356" s="23"/>
      <c r="GW356" s="23" t="e">
        <f>O356</f>
        <v>#REF!</v>
      </c>
      <c r="GX356" s="23"/>
      <c r="GY356" s="23"/>
      <c r="GZ356" s="23"/>
      <c r="HA356" s="23" t="e">
        <f>O356</f>
        <v>#REF!</v>
      </c>
      <c r="HB356" s="23"/>
      <c r="HC356" s="23"/>
      <c r="HD356" s="23"/>
      <c r="HE356" s="23"/>
      <c r="HF356" s="23"/>
      <c r="HG356" s="23" t="e">
        <f>O356</f>
        <v>#REF!</v>
      </c>
      <c r="HH356" s="23"/>
      <c r="HI356" s="23" t="e">
        <f>O356</f>
        <v>#REF!</v>
      </c>
      <c r="HJ356" s="23"/>
      <c r="HK356" s="23"/>
      <c r="HL356" s="23"/>
      <c r="HM356" s="23"/>
      <c r="HN356" s="23"/>
      <c r="HO356" s="23"/>
      <c r="HP356" s="23"/>
      <c r="HQ356" s="23"/>
      <c r="HR356" s="23"/>
      <c r="HS356" s="23"/>
      <c r="HT356" s="23"/>
      <c r="HU356" s="23"/>
      <c r="HV356" s="23"/>
      <c r="HW356" s="23"/>
      <c r="HX356" s="23"/>
      <c r="HY356" s="23"/>
      <c r="HZ356" s="23"/>
      <c r="IA356" s="23"/>
      <c r="IB356" s="23"/>
      <c r="IC356" s="23"/>
      <c r="ID356" s="23"/>
      <c r="IE356" s="23"/>
      <c r="IF356" s="23"/>
      <c r="IG356" s="23"/>
      <c r="IH356" s="23"/>
      <c r="II356" s="23"/>
      <c r="IJ356" s="23"/>
      <c r="IK356" s="23"/>
      <c r="IL356" s="23"/>
      <c r="IM356" s="23"/>
      <c r="IN356" s="23"/>
      <c r="IO356" s="23"/>
      <c r="IP356" s="23"/>
    </row>
    <row r="357" spans="1:250" customFormat="1" ht="22.5" customHeight="1" x14ac:dyDescent="0.2">
      <c r="A357" s="266" t="s">
        <v>564</v>
      </c>
      <c r="B357" s="265" t="s">
        <v>501</v>
      </c>
      <c r="C357" s="264" t="s">
        <v>502</v>
      </c>
      <c r="D357" s="263" t="s">
        <v>194</v>
      </c>
      <c r="E357" s="262">
        <v>16.992000000000001</v>
      </c>
      <c r="F357" s="107" t="s">
        <v>875</v>
      </c>
      <c r="G357" s="260" t="s">
        <v>1008</v>
      </c>
      <c r="H357" s="23"/>
      <c r="I357" s="23"/>
      <c r="J357" s="23"/>
      <c r="K357" s="23"/>
      <c r="L357" s="23"/>
      <c r="M357" s="23"/>
      <c r="N357" s="23"/>
      <c r="O357" s="23" t="e">
        <f>ROUND([3]Source!AC90*[3]Source!AW90*[3]Source!I90,0)</f>
        <v>#REF!</v>
      </c>
      <c r="P357" s="23" t="e">
        <f>[3]Source!P91</f>
        <v>#REF!</v>
      </c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  <c r="BX357" s="23"/>
      <c r="BY357" s="23"/>
      <c r="BZ357" s="23"/>
      <c r="CA357" s="23"/>
      <c r="CB357" s="23"/>
      <c r="CC357" s="23"/>
      <c r="CD357" s="23"/>
      <c r="CE357" s="23"/>
      <c r="CF357" s="23"/>
      <c r="CG357" s="23"/>
      <c r="CH357" s="23"/>
      <c r="CI357" s="23"/>
      <c r="CJ357" s="23"/>
      <c r="CK357" s="23"/>
      <c r="CL357" s="23"/>
      <c r="CM357" s="23"/>
      <c r="CN357" s="23"/>
      <c r="CO357" s="23"/>
      <c r="CP357" s="23"/>
      <c r="CQ357" s="23">
        <v>1</v>
      </c>
      <c r="CR357" s="23"/>
      <c r="CS357" s="23"/>
      <c r="CT357" s="23"/>
      <c r="CU357" s="23"/>
      <c r="CV357" s="23"/>
      <c r="CW357" s="23"/>
      <c r="CX357" s="23"/>
      <c r="CY357" s="23"/>
      <c r="CZ357" s="23"/>
      <c r="DA357" s="23"/>
      <c r="DB357" s="23"/>
      <c r="DC357" s="23"/>
      <c r="DD357" s="23"/>
      <c r="DE357" s="23"/>
      <c r="DF357" s="23" t="e">
        <f>O357</f>
        <v>#REF!</v>
      </c>
      <c r="DG357" s="23"/>
      <c r="DH357" s="23" t="e">
        <f>[3]Source!P91</f>
        <v>#REF!</v>
      </c>
      <c r="DI357" s="23"/>
      <c r="DJ357" s="23"/>
      <c r="DK357" s="23"/>
      <c r="DL357" s="23"/>
      <c r="DM357" s="23"/>
      <c r="DN357" s="23"/>
      <c r="DO357" s="23"/>
      <c r="DP357" s="23"/>
      <c r="DQ357" s="23"/>
      <c r="DR357" s="23"/>
      <c r="DS357" s="23"/>
      <c r="DT357" s="23"/>
      <c r="DU357" s="23"/>
      <c r="DV357" s="23"/>
      <c r="DW357" s="23"/>
      <c r="DX357" s="23"/>
      <c r="DY357" s="23"/>
      <c r="DZ357" s="23"/>
      <c r="EA357" s="23"/>
      <c r="EB357" s="23"/>
      <c r="EC357" s="23"/>
      <c r="ED357" s="23"/>
      <c r="EE357" s="23"/>
      <c r="EF357" s="23"/>
      <c r="EG357" s="23"/>
      <c r="EH357" s="23"/>
      <c r="EI357" s="23"/>
      <c r="EJ357" s="23"/>
      <c r="EK357" s="23"/>
      <c r="EL357" s="23"/>
      <c r="EM357" s="23"/>
      <c r="EN357" s="23"/>
      <c r="EO357" s="23"/>
      <c r="EP357" s="23"/>
      <c r="EQ357" s="23"/>
      <c r="ER357" s="23"/>
      <c r="ES357" s="23"/>
      <c r="ET357" s="23"/>
      <c r="EU357" s="23"/>
      <c r="EV357" s="23"/>
      <c r="EW357" s="23"/>
      <c r="EX357" s="23"/>
      <c r="EY357" s="23"/>
      <c r="EZ357" s="23"/>
      <c r="FA357" s="23"/>
      <c r="FB357" s="23"/>
      <c r="FC357" s="23"/>
      <c r="FD357" s="23"/>
      <c r="FE357" s="23"/>
      <c r="FF357" s="23"/>
      <c r="FG357" s="23"/>
      <c r="FH357" s="23"/>
      <c r="FI357" s="23"/>
      <c r="FJ357" s="23"/>
      <c r="FK357" s="23"/>
      <c r="FL357" s="23"/>
      <c r="FM357" s="23"/>
      <c r="FN357" s="23"/>
      <c r="FO357" s="23"/>
      <c r="FP357" s="23"/>
      <c r="FQ357" s="23"/>
      <c r="FR357" s="23"/>
      <c r="FS357" s="23"/>
      <c r="FT357" s="23"/>
      <c r="FU357" s="23"/>
      <c r="FV357" s="23"/>
      <c r="FW357" s="23"/>
      <c r="FX357" s="23"/>
      <c r="FY357" s="23"/>
      <c r="FZ357" s="23"/>
      <c r="GA357" s="23"/>
      <c r="GB357" s="23"/>
      <c r="GC357" s="23"/>
      <c r="GD357" s="23"/>
      <c r="GE357" s="23" t="e">
        <f>O357</f>
        <v>#REF!</v>
      </c>
      <c r="GF357" s="23"/>
      <c r="GG357" s="23"/>
      <c r="GH357" s="23"/>
      <c r="GI357" s="23" t="e">
        <f>O357</f>
        <v>#REF!</v>
      </c>
      <c r="GJ357" s="23"/>
      <c r="GK357" s="23" t="e">
        <f>O357</f>
        <v>#REF!</v>
      </c>
      <c r="GL357" s="23" t="e">
        <f>O357</f>
        <v>#REF!</v>
      </c>
      <c r="GM357" s="23"/>
      <c r="GN357" s="23" t="e">
        <f>O357</f>
        <v>#REF!</v>
      </c>
      <c r="GO357" s="23"/>
      <c r="GP357" s="23"/>
      <c r="GQ357" s="23"/>
      <c r="GR357" s="23"/>
      <c r="GS357" s="23"/>
      <c r="GT357" s="23"/>
      <c r="GU357" s="23"/>
      <c r="GV357" s="23"/>
      <c r="GW357" s="23" t="e">
        <f>O357</f>
        <v>#REF!</v>
      </c>
      <c r="GX357" s="23"/>
      <c r="GY357" s="23"/>
      <c r="GZ357" s="23"/>
      <c r="HA357" s="23" t="e">
        <f>O357</f>
        <v>#REF!</v>
      </c>
      <c r="HB357" s="23"/>
      <c r="HC357" s="23"/>
      <c r="HD357" s="23"/>
      <c r="HE357" s="23"/>
      <c r="HF357" s="23"/>
      <c r="HG357" s="23" t="e">
        <f>O357</f>
        <v>#REF!</v>
      </c>
      <c r="HH357" s="23"/>
      <c r="HI357" s="23" t="e">
        <f>O357</f>
        <v>#REF!</v>
      </c>
      <c r="HJ357" s="23"/>
      <c r="HK357" s="23"/>
      <c r="HL357" s="23"/>
      <c r="HM357" s="23"/>
      <c r="HN357" s="23"/>
      <c r="HO357" s="23"/>
      <c r="HP357" s="23"/>
      <c r="HQ357" s="23"/>
      <c r="HR357" s="23"/>
      <c r="HS357" s="23"/>
      <c r="HT357" s="23"/>
      <c r="HU357" s="23"/>
      <c r="HV357" s="23"/>
      <c r="HW357" s="23"/>
      <c r="HX357" s="23"/>
      <c r="HY357" s="23"/>
      <c r="HZ357" s="23"/>
      <c r="IA357" s="23"/>
      <c r="IB357" s="23"/>
      <c r="IC357" s="23"/>
      <c r="ID357" s="23"/>
      <c r="IE357" s="23"/>
      <c r="IF357" s="23"/>
      <c r="IG357" s="23"/>
      <c r="IH357" s="23"/>
      <c r="II357" s="23"/>
      <c r="IJ357" s="23"/>
      <c r="IK357" s="23"/>
      <c r="IL357" s="23"/>
      <c r="IM357" s="23"/>
      <c r="IN357" s="23"/>
      <c r="IO357" s="23"/>
      <c r="IP357" s="23"/>
    </row>
    <row r="358" spans="1:250" customFormat="1" ht="21" customHeight="1" x14ac:dyDescent="0.2">
      <c r="A358" s="266" t="s">
        <v>563</v>
      </c>
      <c r="B358" s="265" t="s">
        <v>509</v>
      </c>
      <c r="C358" s="264" t="s">
        <v>510</v>
      </c>
      <c r="D358" s="263" t="s">
        <v>194</v>
      </c>
      <c r="E358" s="262">
        <v>0.17280000000000001</v>
      </c>
      <c r="F358" s="107" t="s">
        <v>875</v>
      </c>
      <c r="G358" s="260" t="s">
        <v>1008</v>
      </c>
      <c r="H358" s="23"/>
      <c r="I358" s="23"/>
      <c r="J358" s="23"/>
      <c r="K358" s="23"/>
      <c r="L358" s="23"/>
      <c r="M358" s="23"/>
      <c r="N358" s="23"/>
      <c r="O358" s="23" t="e">
        <f>ROUND([3]Source!AC92*[3]Source!AW92*[3]Source!I92,0)</f>
        <v>#REF!</v>
      </c>
      <c r="P358" s="23" t="e">
        <f>[3]Source!P93</f>
        <v>#REF!</v>
      </c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  <c r="BX358" s="23"/>
      <c r="BY358" s="23"/>
      <c r="BZ358" s="23"/>
      <c r="CA358" s="23"/>
      <c r="CB358" s="23"/>
      <c r="CC358" s="23"/>
      <c r="CD358" s="23"/>
      <c r="CE358" s="23"/>
      <c r="CF358" s="23"/>
      <c r="CG358" s="23"/>
      <c r="CH358" s="23"/>
      <c r="CI358" s="23"/>
      <c r="CJ358" s="23"/>
      <c r="CK358" s="23"/>
      <c r="CL358" s="23"/>
      <c r="CM358" s="23"/>
      <c r="CN358" s="23"/>
      <c r="CO358" s="23"/>
      <c r="CP358" s="23"/>
      <c r="CQ358" s="23">
        <v>1</v>
      </c>
      <c r="CR358" s="23"/>
      <c r="CS358" s="23"/>
      <c r="CT358" s="23"/>
      <c r="CU358" s="23"/>
      <c r="CV358" s="23"/>
      <c r="CW358" s="23"/>
      <c r="CX358" s="23"/>
      <c r="CY358" s="23"/>
      <c r="CZ358" s="23"/>
      <c r="DA358" s="23"/>
      <c r="DB358" s="23"/>
      <c r="DC358" s="23"/>
      <c r="DD358" s="23"/>
      <c r="DE358" s="23"/>
      <c r="DF358" s="23" t="e">
        <f>O358</f>
        <v>#REF!</v>
      </c>
      <c r="DG358" s="23"/>
      <c r="DH358" s="23" t="e">
        <f>[3]Source!P93</f>
        <v>#REF!</v>
      </c>
      <c r="DI358" s="23"/>
      <c r="DJ358" s="23"/>
      <c r="DK358" s="23"/>
      <c r="DL358" s="23"/>
      <c r="DM358" s="23"/>
      <c r="DN358" s="23"/>
      <c r="DO358" s="23"/>
      <c r="DP358" s="23"/>
      <c r="DQ358" s="23"/>
      <c r="DR358" s="23"/>
      <c r="DS358" s="23"/>
      <c r="DT358" s="23"/>
      <c r="DU358" s="23"/>
      <c r="DV358" s="23"/>
      <c r="DW358" s="23"/>
      <c r="DX358" s="23"/>
      <c r="DY358" s="23"/>
      <c r="DZ358" s="23"/>
      <c r="EA358" s="23"/>
      <c r="EB358" s="23"/>
      <c r="EC358" s="23"/>
      <c r="ED358" s="23"/>
      <c r="EE358" s="23"/>
      <c r="EF358" s="23"/>
      <c r="EG358" s="23"/>
      <c r="EH358" s="23"/>
      <c r="EI358" s="23"/>
      <c r="EJ358" s="23"/>
      <c r="EK358" s="23"/>
      <c r="EL358" s="23"/>
      <c r="EM358" s="23"/>
      <c r="EN358" s="23"/>
      <c r="EO358" s="23"/>
      <c r="EP358" s="23"/>
      <c r="EQ358" s="23"/>
      <c r="ER358" s="23"/>
      <c r="ES358" s="23"/>
      <c r="ET358" s="23"/>
      <c r="EU358" s="23"/>
      <c r="EV358" s="23"/>
      <c r="EW358" s="23"/>
      <c r="EX358" s="23"/>
      <c r="EY358" s="23"/>
      <c r="EZ358" s="23"/>
      <c r="FA358" s="23"/>
      <c r="FB358" s="23"/>
      <c r="FC358" s="23"/>
      <c r="FD358" s="23"/>
      <c r="FE358" s="23"/>
      <c r="FF358" s="23"/>
      <c r="FG358" s="23"/>
      <c r="FH358" s="23"/>
      <c r="FI358" s="23"/>
      <c r="FJ358" s="23"/>
      <c r="FK358" s="23"/>
      <c r="FL358" s="23"/>
      <c r="FM358" s="23"/>
      <c r="FN358" s="23"/>
      <c r="FO358" s="23"/>
      <c r="FP358" s="23"/>
      <c r="FQ358" s="23"/>
      <c r="FR358" s="23"/>
      <c r="FS358" s="23"/>
      <c r="FT358" s="23"/>
      <c r="FU358" s="23"/>
      <c r="FV358" s="23"/>
      <c r="FW358" s="23"/>
      <c r="FX358" s="23"/>
      <c r="FY358" s="23"/>
      <c r="FZ358" s="23"/>
      <c r="GA358" s="23"/>
      <c r="GB358" s="23"/>
      <c r="GC358" s="23"/>
      <c r="GD358" s="23"/>
      <c r="GE358" s="23" t="e">
        <f>O358</f>
        <v>#REF!</v>
      </c>
      <c r="GF358" s="23"/>
      <c r="GG358" s="23"/>
      <c r="GH358" s="23"/>
      <c r="GI358" s="23" t="e">
        <f>O358</f>
        <v>#REF!</v>
      </c>
      <c r="GJ358" s="23"/>
      <c r="GK358" s="23" t="e">
        <f>O358</f>
        <v>#REF!</v>
      </c>
      <c r="GL358" s="23" t="e">
        <f>O358</f>
        <v>#REF!</v>
      </c>
      <c r="GM358" s="23"/>
      <c r="GN358" s="23" t="e">
        <f>O358</f>
        <v>#REF!</v>
      </c>
      <c r="GO358" s="23"/>
      <c r="GP358" s="23"/>
      <c r="GQ358" s="23"/>
      <c r="GR358" s="23"/>
      <c r="GS358" s="23"/>
      <c r="GT358" s="23"/>
      <c r="GU358" s="23"/>
      <c r="GV358" s="23"/>
      <c r="GW358" s="23" t="e">
        <f>O358</f>
        <v>#REF!</v>
      </c>
      <c r="GX358" s="23"/>
      <c r="GY358" s="23"/>
      <c r="GZ358" s="23"/>
      <c r="HA358" s="23" t="e">
        <f>O358</f>
        <v>#REF!</v>
      </c>
      <c r="HB358" s="23"/>
      <c r="HC358" s="23"/>
      <c r="HD358" s="23"/>
      <c r="HE358" s="23"/>
      <c r="HF358" s="23"/>
      <c r="HG358" s="23" t="e">
        <f>O358</f>
        <v>#REF!</v>
      </c>
      <c r="HH358" s="23"/>
      <c r="HI358" s="23" t="e">
        <f>O358</f>
        <v>#REF!</v>
      </c>
      <c r="HJ358" s="23"/>
      <c r="HK358" s="23"/>
      <c r="HL358" s="23"/>
      <c r="HM358" s="23"/>
      <c r="HN358" s="23"/>
      <c r="HO358" s="23"/>
      <c r="HP358" s="23"/>
      <c r="HQ358" s="23"/>
      <c r="HR358" s="23"/>
      <c r="HS358" s="23"/>
      <c r="HT358" s="23"/>
      <c r="HU358" s="23"/>
      <c r="HV358" s="23"/>
      <c r="HW358" s="23"/>
      <c r="HX358" s="23"/>
      <c r="HY358" s="23"/>
      <c r="HZ358" s="23"/>
      <c r="IA358" s="23"/>
      <c r="IB358" s="23"/>
      <c r="IC358" s="23"/>
      <c r="ID358" s="23"/>
      <c r="IE358" s="23"/>
      <c r="IF358" s="23"/>
      <c r="IG358" s="23"/>
      <c r="IH358" s="23"/>
      <c r="II358" s="23"/>
      <c r="IJ358" s="23"/>
      <c r="IK358" s="23"/>
      <c r="IL358" s="23"/>
      <c r="IM358" s="23"/>
      <c r="IN358" s="23"/>
      <c r="IO358" s="23"/>
      <c r="IP358" s="23"/>
    </row>
    <row r="359" spans="1:250" customFormat="1" ht="21" customHeight="1" x14ac:dyDescent="0.2">
      <c r="A359" s="259" t="s">
        <v>562</v>
      </c>
      <c r="B359" s="258" t="s">
        <v>561</v>
      </c>
      <c r="C359" s="257" t="s">
        <v>504</v>
      </c>
      <c r="D359" s="256" t="s">
        <v>494</v>
      </c>
      <c r="E359" s="255">
        <v>288</v>
      </c>
      <c r="F359" s="127" t="s">
        <v>875</v>
      </c>
      <c r="G359" s="253" t="s">
        <v>1008</v>
      </c>
      <c r="H359" s="23"/>
      <c r="I359" s="23"/>
      <c r="J359" s="23"/>
      <c r="K359" s="23"/>
      <c r="L359" s="23"/>
      <c r="M359" s="23"/>
      <c r="N359" s="23"/>
      <c r="O359" s="23" t="e">
        <f>ROUND([3]Source!AC94*[3]Source!AW94*[3]Source!I94,0)</f>
        <v>#REF!</v>
      </c>
      <c r="P359" s="23" t="e">
        <f>[3]Source!P95</f>
        <v>#REF!</v>
      </c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  <c r="BX359" s="23"/>
      <c r="BY359" s="23"/>
      <c r="BZ359" s="23"/>
      <c r="CA359" s="23"/>
      <c r="CB359" s="23"/>
      <c r="CC359" s="23"/>
      <c r="CD359" s="23"/>
      <c r="CE359" s="23"/>
      <c r="CF359" s="23"/>
      <c r="CG359" s="23"/>
      <c r="CH359" s="23"/>
      <c r="CI359" s="23"/>
      <c r="CJ359" s="23"/>
      <c r="CK359" s="23"/>
      <c r="CL359" s="23"/>
      <c r="CM359" s="23"/>
      <c r="CN359" s="23"/>
      <c r="CO359" s="23"/>
      <c r="CP359" s="23"/>
      <c r="CQ359" s="23">
        <v>1</v>
      </c>
      <c r="CR359" s="23"/>
      <c r="CS359" s="23"/>
      <c r="CT359" s="23"/>
      <c r="CU359" s="23"/>
      <c r="CV359" s="23"/>
      <c r="CW359" s="23"/>
      <c r="CX359" s="23"/>
      <c r="CY359" s="23"/>
      <c r="CZ359" s="23"/>
      <c r="DA359" s="23"/>
      <c r="DB359" s="23"/>
      <c r="DC359" s="23"/>
      <c r="DD359" s="23"/>
      <c r="DE359" s="23"/>
      <c r="DF359" s="23" t="e">
        <f>O359</f>
        <v>#REF!</v>
      </c>
      <c r="DG359" s="23"/>
      <c r="DH359" s="23" t="e">
        <f>[3]Source!P95</f>
        <v>#REF!</v>
      </c>
      <c r="DI359" s="23"/>
      <c r="DJ359" s="23"/>
      <c r="DK359" s="23"/>
      <c r="DL359" s="23"/>
      <c r="DM359" s="23"/>
      <c r="DN359" s="23"/>
      <c r="DO359" s="23"/>
      <c r="DP359" s="23"/>
      <c r="DQ359" s="23"/>
      <c r="DR359" s="23"/>
      <c r="DS359" s="23"/>
      <c r="DT359" s="23"/>
      <c r="DU359" s="23"/>
      <c r="DV359" s="23"/>
      <c r="DW359" s="23"/>
      <c r="DX359" s="23"/>
      <c r="DY359" s="23"/>
      <c r="DZ359" s="23"/>
      <c r="EA359" s="23"/>
      <c r="EB359" s="23"/>
      <c r="EC359" s="23"/>
      <c r="ED359" s="23"/>
      <c r="EE359" s="23"/>
      <c r="EF359" s="23"/>
      <c r="EG359" s="23"/>
      <c r="EH359" s="23"/>
      <c r="EI359" s="23"/>
      <c r="EJ359" s="23"/>
      <c r="EK359" s="23"/>
      <c r="EL359" s="23"/>
      <c r="EM359" s="23"/>
      <c r="EN359" s="23"/>
      <c r="EO359" s="23"/>
      <c r="EP359" s="23"/>
      <c r="EQ359" s="23"/>
      <c r="ER359" s="23"/>
      <c r="ES359" s="23"/>
      <c r="ET359" s="23"/>
      <c r="EU359" s="23"/>
      <c r="EV359" s="23"/>
      <c r="EW359" s="23"/>
      <c r="EX359" s="23"/>
      <c r="EY359" s="23"/>
      <c r="EZ359" s="23"/>
      <c r="FA359" s="23"/>
      <c r="FB359" s="23"/>
      <c r="FC359" s="23"/>
      <c r="FD359" s="23"/>
      <c r="FE359" s="23"/>
      <c r="FF359" s="23"/>
      <c r="FG359" s="23"/>
      <c r="FH359" s="23"/>
      <c r="FI359" s="23"/>
      <c r="FJ359" s="23"/>
      <c r="FK359" s="23"/>
      <c r="FL359" s="23"/>
      <c r="FM359" s="23"/>
      <c r="FN359" s="23"/>
      <c r="FO359" s="23"/>
      <c r="FP359" s="23"/>
      <c r="FQ359" s="23"/>
      <c r="FR359" s="23"/>
      <c r="FS359" s="23"/>
      <c r="FT359" s="23"/>
      <c r="FU359" s="23"/>
      <c r="FV359" s="23"/>
      <c r="FW359" s="23"/>
      <c r="FX359" s="23"/>
      <c r="FY359" s="23"/>
      <c r="FZ359" s="23"/>
      <c r="GA359" s="23"/>
      <c r="GB359" s="23"/>
      <c r="GC359" s="23"/>
      <c r="GD359" s="23"/>
      <c r="GE359" s="23" t="e">
        <f>O359</f>
        <v>#REF!</v>
      </c>
      <c r="GF359" s="23"/>
      <c r="GG359" s="23"/>
      <c r="GH359" s="23"/>
      <c r="GI359" s="23" t="e">
        <f>O359</f>
        <v>#REF!</v>
      </c>
      <c r="GJ359" s="23"/>
      <c r="GK359" s="23" t="e">
        <f>O359</f>
        <v>#REF!</v>
      </c>
      <c r="GL359" s="23" t="e">
        <f>O359</f>
        <v>#REF!</v>
      </c>
      <c r="GM359" s="23"/>
      <c r="GN359" s="23" t="e">
        <f>O359</f>
        <v>#REF!</v>
      </c>
      <c r="GO359" s="23"/>
      <c r="GP359" s="23"/>
      <c r="GQ359" s="23"/>
      <c r="GR359" s="23"/>
      <c r="GS359" s="23"/>
      <c r="GT359" s="23"/>
      <c r="GU359" s="23"/>
      <c r="GV359" s="23"/>
      <c r="GW359" s="23" t="e">
        <f>O359</f>
        <v>#REF!</v>
      </c>
      <c r="GX359" s="23"/>
      <c r="GY359" s="23"/>
      <c r="GZ359" s="23"/>
      <c r="HA359" s="23" t="e">
        <f>O359</f>
        <v>#REF!</v>
      </c>
      <c r="HB359" s="23"/>
      <c r="HC359" s="23"/>
      <c r="HD359" s="23"/>
      <c r="HE359" s="23"/>
      <c r="HF359" s="23"/>
      <c r="HG359" s="23" t="e">
        <f>O359</f>
        <v>#REF!</v>
      </c>
      <c r="HH359" s="23"/>
      <c r="HI359" s="23" t="e">
        <f>O359</f>
        <v>#REF!</v>
      </c>
      <c r="HJ359" s="23"/>
      <c r="HK359" s="23"/>
      <c r="HL359" s="23"/>
      <c r="HM359" s="23"/>
      <c r="HN359" s="23"/>
      <c r="HO359" s="23"/>
      <c r="HP359" s="23"/>
      <c r="HQ359" s="23"/>
      <c r="HR359" s="23"/>
      <c r="HS359" s="23"/>
      <c r="HT359" s="23"/>
      <c r="HU359" s="23"/>
      <c r="HV359" s="23"/>
      <c r="HW359" s="23"/>
      <c r="HX359" s="23"/>
      <c r="HY359" s="23"/>
      <c r="HZ359" s="23"/>
      <c r="IA359" s="23"/>
      <c r="IB359" s="23"/>
      <c r="IC359" s="23"/>
      <c r="ID359" s="23"/>
      <c r="IE359" s="23"/>
      <c r="IF359" s="23"/>
      <c r="IG359" s="23"/>
      <c r="IH359" s="23"/>
      <c r="II359" s="23"/>
      <c r="IJ359" s="23"/>
      <c r="IK359" s="23"/>
      <c r="IL359" s="23"/>
      <c r="IM359" s="23"/>
      <c r="IN359" s="23"/>
      <c r="IO359" s="23"/>
      <c r="IP359" s="23"/>
    </row>
    <row r="360" spans="1:250" customFormat="1" ht="24.75" customHeight="1" x14ac:dyDescent="0.2">
      <c r="A360" s="101">
        <v>15</v>
      </c>
      <c r="B360" s="109" t="s">
        <v>463</v>
      </c>
      <c r="C360" s="102" t="s">
        <v>535</v>
      </c>
      <c r="D360" s="103" t="s">
        <v>464</v>
      </c>
      <c r="E360" s="104">
        <v>0.28799999999999998</v>
      </c>
      <c r="F360" s="107"/>
      <c r="G360" s="108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  <c r="BX360" s="23"/>
      <c r="BY360" s="23"/>
      <c r="BZ360" s="23"/>
      <c r="CA360" s="23"/>
      <c r="CB360" s="23"/>
      <c r="CC360" s="23"/>
      <c r="CD360" s="23"/>
      <c r="CE360" s="23"/>
      <c r="CF360" s="23"/>
      <c r="CG360" s="23"/>
      <c r="CH360" s="23"/>
      <c r="CI360" s="23"/>
      <c r="CJ360" s="23"/>
      <c r="CK360" s="23"/>
      <c r="CL360" s="23"/>
      <c r="CM360" s="23"/>
      <c r="CN360" s="23"/>
      <c r="CO360" s="23"/>
      <c r="CP360" s="23"/>
      <c r="CQ360" s="23"/>
      <c r="CR360" s="23"/>
      <c r="CS360" s="23"/>
      <c r="CT360" s="23"/>
      <c r="CU360" s="23"/>
      <c r="CV360" s="23"/>
      <c r="CW360" s="23"/>
      <c r="CX360" s="23"/>
      <c r="CY360" s="23"/>
      <c r="CZ360" s="23"/>
      <c r="DA360" s="23"/>
      <c r="DB360" s="23"/>
      <c r="DC360" s="23"/>
      <c r="DD360" s="23"/>
      <c r="DE360" s="23"/>
      <c r="DF360" s="23"/>
      <c r="DG360" s="23"/>
      <c r="DH360" s="23"/>
      <c r="DI360" s="23"/>
      <c r="DJ360" s="23"/>
      <c r="DK360" s="23"/>
      <c r="DL360" s="23"/>
      <c r="DM360" s="23"/>
      <c r="DN360" s="23"/>
      <c r="DO360" s="23"/>
      <c r="DP360" s="23"/>
      <c r="DQ360" s="23"/>
      <c r="DR360" s="23"/>
      <c r="DS360" s="23"/>
      <c r="DT360" s="23"/>
      <c r="DU360" s="23"/>
      <c r="DV360" s="23"/>
      <c r="DW360" s="23"/>
      <c r="DX360" s="23"/>
      <c r="DY360" s="23"/>
      <c r="DZ360" s="23"/>
      <c r="EA360" s="23"/>
      <c r="EB360" s="23"/>
      <c r="EC360" s="23"/>
      <c r="ED360" s="23"/>
      <c r="EE360" s="23"/>
      <c r="EF360" s="23"/>
      <c r="EG360" s="23"/>
      <c r="EH360" s="23"/>
      <c r="EI360" s="23"/>
      <c r="EJ360" s="23"/>
      <c r="EK360" s="23"/>
      <c r="EL360" s="23"/>
      <c r="EM360" s="23"/>
      <c r="EN360" s="23"/>
      <c r="EO360" s="23"/>
      <c r="EP360" s="23"/>
      <c r="EQ360" s="23"/>
      <c r="ER360" s="23"/>
      <c r="ES360" s="23"/>
      <c r="ET360" s="23"/>
      <c r="EU360" s="23"/>
      <c r="EV360" s="23"/>
      <c r="EW360" s="23"/>
      <c r="EX360" s="23"/>
      <c r="EY360" s="23"/>
      <c r="EZ360" s="23"/>
      <c r="FA360" s="23"/>
      <c r="FB360" s="23"/>
      <c r="FC360" s="23"/>
      <c r="FD360" s="23"/>
      <c r="FE360" s="23"/>
      <c r="FF360" s="23"/>
      <c r="FG360" s="23"/>
      <c r="FH360" s="23"/>
      <c r="FI360" s="23"/>
      <c r="FJ360" s="23"/>
      <c r="FK360" s="23"/>
      <c r="FL360" s="23"/>
      <c r="FM360" s="23"/>
      <c r="FN360" s="23"/>
      <c r="FO360" s="23"/>
      <c r="FP360" s="23"/>
      <c r="FQ360" s="23"/>
      <c r="FR360" s="23"/>
      <c r="FS360" s="23"/>
      <c r="FT360" s="23"/>
      <c r="FU360" s="23"/>
      <c r="FV360" s="23"/>
      <c r="FW360" s="23"/>
      <c r="FX360" s="23"/>
      <c r="FY360" s="23"/>
      <c r="FZ360" s="23"/>
      <c r="GA360" s="23"/>
      <c r="GB360" s="23"/>
      <c r="GC360" s="23"/>
      <c r="GD360" s="23"/>
      <c r="GE360" s="23"/>
      <c r="GF360" s="23"/>
      <c r="GG360" s="23"/>
      <c r="GH360" s="23"/>
      <c r="GI360" s="23"/>
      <c r="GJ360" s="23"/>
      <c r="GK360" s="23"/>
      <c r="GL360" s="23"/>
      <c r="GM360" s="23"/>
      <c r="GN360" s="23"/>
      <c r="GO360" s="23"/>
      <c r="GP360" s="23"/>
      <c r="GQ360" s="23"/>
      <c r="GR360" s="23"/>
      <c r="GS360" s="23"/>
      <c r="GT360" s="23"/>
      <c r="GU360" s="23"/>
      <c r="GV360" s="23"/>
      <c r="GW360" s="23"/>
      <c r="GX360" s="23"/>
      <c r="GY360" s="23"/>
      <c r="GZ360" s="23"/>
      <c r="HA360" s="23"/>
      <c r="HB360" s="23"/>
      <c r="HC360" s="23"/>
      <c r="HD360" s="23"/>
      <c r="HE360" s="23"/>
      <c r="HF360" s="23"/>
      <c r="HG360" s="23"/>
      <c r="HH360" s="23"/>
      <c r="HI360" s="23"/>
      <c r="HJ360" s="23"/>
      <c r="HK360" s="23"/>
      <c r="HL360" s="23"/>
      <c r="HM360" s="23"/>
      <c r="HN360" s="23"/>
      <c r="HO360" s="23"/>
      <c r="HP360" s="23"/>
      <c r="HQ360" s="23"/>
      <c r="HR360" s="23"/>
      <c r="HS360" s="23"/>
      <c r="HT360" s="23"/>
      <c r="HU360" s="23"/>
      <c r="HV360" s="23"/>
      <c r="HW360" s="23"/>
      <c r="HX360" s="23"/>
      <c r="HY360" s="23"/>
      <c r="HZ360" s="23"/>
      <c r="IA360" s="23"/>
      <c r="IB360" s="23"/>
      <c r="IC360" s="23"/>
      <c r="ID360" s="23"/>
      <c r="IE360" s="23"/>
      <c r="IF360" s="23"/>
      <c r="IG360" s="23"/>
      <c r="IH360" s="23"/>
      <c r="II360" s="23"/>
      <c r="IJ360" s="23"/>
      <c r="IK360" s="23"/>
      <c r="IL360" s="23"/>
      <c r="IM360" s="23"/>
      <c r="IN360" s="23"/>
      <c r="IO360" s="23"/>
      <c r="IP360" s="23"/>
    </row>
    <row r="361" spans="1:250" customFormat="1" ht="21" customHeight="1" x14ac:dyDescent="0.2">
      <c r="A361" s="266" t="s">
        <v>560</v>
      </c>
      <c r="B361" s="265" t="s">
        <v>511</v>
      </c>
      <c r="C361" s="264" t="s">
        <v>512</v>
      </c>
      <c r="D361" s="263" t="s">
        <v>436</v>
      </c>
      <c r="E361" s="262">
        <v>2.3000000000000001E-4</v>
      </c>
      <c r="F361" s="107" t="s">
        <v>875</v>
      </c>
      <c r="G361" s="260" t="s">
        <v>1008</v>
      </c>
      <c r="H361" s="23"/>
      <c r="I361" s="23"/>
      <c r="J361" s="23"/>
      <c r="K361" s="23"/>
      <c r="L361" s="23"/>
      <c r="M361" s="23"/>
      <c r="N361" s="23"/>
      <c r="O361" s="23" t="e">
        <f>ROUND([3]Source!AC98*[3]Source!AW98*[3]Source!I98,0)</f>
        <v>#REF!</v>
      </c>
      <c r="P361" s="23" t="e">
        <f>[3]Source!P99</f>
        <v>#REF!</v>
      </c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  <c r="BX361" s="23"/>
      <c r="BY361" s="23"/>
      <c r="BZ361" s="23"/>
      <c r="CA361" s="23"/>
      <c r="CB361" s="23"/>
      <c r="CC361" s="23"/>
      <c r="CD361" s="23"/>
      <c r="CE361" s="23"/>
      <c r="CF361" s="23"/>
      <c r="CG361" s="23"/>
      <c r="CH361" s="23"/>
      <c r="CI361" s="23"/>
      <c r="CJ361" s="23"/>
      <c r="CK361" s="23"/>
      <c r="CL361" s="23"/>
      <c r="CM361" s="23"/>
      <c r="CN361" s="23"/>
      <c r="CO361" s="23"/>
      <c r="CP361" s="23"/>
      <c r="CQ361" s="23">
        <v>1</v>
      </c>
      <c r="CR361" s="23"/>
      <c r="CS361" s="23"/>
      <c r="CT361" s="23"/>
      <c r="CU361" s="23"/>
      <c r="CV361" s="23"/>
      <c r="CW361" s="23"/>
      <c r="CX361" s="23"/>
      <c r="CY361" s="23"/>
      <c r="CZ361" s="23"/>
      <c r="DA361" s="23"/>
      <c r="DB361" s="23"/>
      <c r="DC361" s="23"/>
      <c r="DD361" s="23"/>
      <c r="DE361" s="23"/>
      <c r="DF361" s="23" t="e">
        <f>O361</f>
        <v>#REF!</v>
      </c>
      <c r="DG361" s="23"/>
      <c r="DH361" s="23" t="e">
        <f>[3]Source!P99</f>
        <v>#REF!</v>
      </c>
      <c r="DI361" s="23"/>
      <c r="DJ361" s="23"/>
      <c r="DK361" s="23"/>
      <c r="DL361" s="23"/>
      <c r="DM361" s="23"/>
      <c r="DN361" s="23"/>
      <c r="DO361" s="23"/>
      <c r="DP361" s="23"/>
      <c r="DQ361" s="23"/>
      <c r="DR361" s="23"/>
      <c r="DS361" s="23"/>
      <c r="DT361" s="23"/>
      <c r="DU361" s="23"/>
      <c r="DV361" s="23"/>
      <c r="DW361" s="23"/>
      <c r="DX361" s="23"/>
      <c r="DY361" s="23"/>
      <c r="DZ361" s="23"/>
      <c r="EA361" s="23"/>
      <c r="EB361" s="23"/>
      <c r="EC361" s="23"/>
      <c r="ED361" s="23"/>
      <c r="EE361" s="23"/>
      <c r="EF361" s="23"/>
      <c r="EG361" s="23"/>
      <c r="EH361" s="23"/>
      <c r="EI361" s="23"/>
      <c r="EJ361" s="23"/>
      <c r="EK361" s="23"/>
      <c r="EL361" s="23"/>
      <c r="EM361" s="23"/>
      <c r="EN361" s="23"/>
      <c r="EO361" s="23"/>
      <c r="EP361" s="23"/>
      <c r="EQ361" s="23"/>
      <c r="ER361" s="23"/>
      <c r="ES361" s="23"/>
      <c r="ET361" s="23"/>
      <c r="EU361" s="23"/>
      <c r="EV361" s="23"/>
      <c r="EW361" s="23"/>
      <c r="EX361" s="23"/>
      <c r="EY361" s="23"/>
      <c r="EZ361" s="23"/>
      <c r="FA361" s="23"/>
      <c r="FB361" s="23"/>
      <c r="FC361" s="23"/>
      <c r="FD361" s="23"/>
      <c r="FE361" s="23"/>
      <c r="FF361" s="23"/>
      <c r="FG361" s="23"/>
      <c r="FH361" s="23"/>
      <c r="FI361" s="23"/>
      <c r="FJ361" s="23"/>
      <c r="FK361" s="23"/>
      <c r="FL361" s="23"/>
      <c r="FM361" s="23"/>
      <c r="FN361" s="23"/>
      <c r="FO361" s="23"/>
      <c r="FP361" s="23"/>
      <c r="FQ361" s="23"/>
      <c r="FR361" s="23"/>
      <c r="FS361" s="23"/>
      <c r="FT361" s="23"/>
      <c r="FU361" s="23"/>
      <c r="FV361" s="23"/>
      <c r="FW361" s="23"/>
      <c r="FX361" s="23"/>
      <c r="FY361" s="23"/>
      <c r="FZ361" s="23"/>
      <c r="GA361" s="23"/>
      <c r="GB361" s="23"/>
      <c r="GC361" s="23"/>
      <c r="GD361" s="23"/>
      <c r="GE361" s="23" t="e">
        <f>O361</f>
        <v>#REF!</v>
      </c>
      <c r="GF361" s="23"/>
      <c r="GG361" s="23"/>
      <c r="GH361" s="23"/>
      <c r="GI361" s="23" t="e">
        <f>O361</f>
        <v>#REF!</v>
      </c>
      <c r="GJ361" s="23"/>
      <c r="GK361" s="23" t="e">
        <f>O361</f>
        <v>#REF!</v>
      </c>
      <c r="GL361" s="23" t="e">
        <f>O361</f>
        <v>#REF!</v>
      </c>
      <c r="GM361" s="23"/>
      <c r="GN361" s="23" t="e">
        <f>O361</f>
        <v>#REF!</v>
      </c>
      <c r="GO361" s="23"/>
      <c r="GP361" s="23"/>
      <c r="GQ361" s="23"/>
      <c r="GR361" s="23"/>
      <c r="GS361" s="23"/>
      <c r="GT361" s="23"/>
      <c r="GU361" s="23"/>
      <c r="GV361" s="23"/>
      <c r="GW361" s="23" t="e">
        <f>O361</f>
        <v>#REF!</v>
      </c>
      <c r="GX361" s="23"/>
      <c r="GY361" s="23"/>
      <c r="GZ361" s="23"/>
      <c r="HA361" s="23" t="e">
        <f>O361</f>
        <v>#REF!</v>
      </c>
      <c r="HB361" s="23"/>
      <c r="HC361" s="23"/>
      <c r="HD361" s="23"/>
      <c r="HE361" s="23"/>
      <c r="HF361" s="23"/>
      <c r="HG361" s="23" t="e">
        <f>O361</f>
        <v>#REF!</v>
      </c>
      <c r="HH361" s="23"/>
      <c r="HI361" s="23" t="e">
        <f>O361</f>
        <v>#REF!</v>
      </c>
      <c r="HJ361" s="23"/>
      <c r="HK361" s="23"/>
      <c r="HL361" s="23"/>
      <c r="HM361" s="23"/>
      <c r="HN361" s="23"/>
      <c r="HO361" s="23"/>
      <c r="HP361" s="23"/>
      <c r="HQ361" s="23"/>
      <c r="HR361" s="23"/>
      <c r="HS361" s="23"/>
      <c r="HT361" s="23"/>
      <c r="HU361" s="23"/>
      <c r="HV361" s="23"/>
      <c r="HW361" s="23"/>
      <c r="HX361" s="23"/>
      <c r="HY361" s="23"/>
      <c r="HZ361" s="23"/>
      <c r="IA361" s="23"/>
      <c r="IB361" s="23"/>
      <c r="IC361" s="23"/>
      <c r="ID361" s="23"/>
      <c r="IE361" s="23"/>
      <c r="IF361" s="23"/>
      <c r="IG361" s="23"/>
      <c r="IH361" s="23"/>
      <c r="II361" s="23"/>
      <c r="IJ361" s="23"/>
      <c r="IK361" s="23"/>
      <c r="IL361" s="23"/>
      <c r="IM361" s="23"/>
      <c r="IN361" s="23"/>
      <c r="IO361" s="23"/>
      <c r="IP361" s="23"/>
    </row>
    <row r="362" spans="1:250" customFormat="1" ht="21" customHeight="1" x14ac:dyDescent="0.2">
      <c r="A362" s="259" t="s">
        <v>559</v>
      </c>
      <c r="B362" s="258" t="s">
        <v>513</v>
      </c>
      <c r="C362" s="257" t="s">
        <v>558</v>
      </c>
      <c r="D362" s="256" t="s">
        <v>436</v>
      </c>
      <c r="E362" s="255">
        <v>4.838400000000001E-2</v>
      </c>
      <c r="F362" s="127" t="s">
        <v>875</v>
      </c>
      <c r="G362" s="253" t="s">
        <v>1008</v>
      </c>
      <c r="H362" s="23"/>
      <c r="I362" s="23"/>
      <c r="J362" s="23"/>
      <c r="K362" s="23"/>
      <c r="L362" s="23"/>
      <c r="M362" s="23"/>
      <c r="N362" s="23"/>
      <c r="O362" s="23" t="e">
        <f>ROUND([3]Source!AC100*[3]Source!AW100*[3]Source!I100,0)</f>
        <v>#REF!</v>
      </c>
      <c r="P362" s="23" t="e">
        <f>[3]Source!P101</f>
        <v>#REF!</v>
      </c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  <c r="BX362" s="23"/>
      <c r="BY362" s="23"/>
      <c r="BZ362" s="23"/>
      <c r="CA362" s="23"/>
      <c r="CB362" s="23"/>
      <c r="CC362" s="23"/>
      <c r="CD362" s="23"/>
      <c r="CE362" s="23"/>
      <c r="CF362" s="23"/>
      <c r="CG362" s="23"/>
      <c r="CH362" s="23"/>
      <c r="CI362" s="23"/>
      <c r="CJ362" s="23"/>
      <c r="CK362" s="23"/>
      <c r="CL362" s="23"/>
      <c r="CM362" s="23"/>
      <c r="CN362" s="23"/>
      <c r="CO362" s="23"/>
      <c r="CP362" s="23"/>
      <c r="CQ362" s="23">
        <v>1</v>
      </c>
      <c r="CR362" s="23"/>
      <c r="CS362" s="23"/>
      <c r="CT362" s="23"/>
      <c r="CU362" s="23"/>
      <c r="CV362" s="23"/>
      <c r="CW362" s="23"/>
      <c r="CX362" s="23"/>
      <c r="CY362" s="23"/>
      <c r="CZ362" s="23"/>
      <c r="DA362" s="23"/>
      <c r="DB362" s="23"/>
      <c r="DC362" s="23"/>
      <c r="DD362" s="23"/>
      <c r="DE362" s="23"/>
      <c r="DF362" s="23" t="e">
        <f>O362</f>
        <v>#REF!</v>
      </c>
      <c r="DG362" s="23"/>
      <c r="DH362" s="23" t="e">
        <f>[3]Source!P101</f>
        <v>#REF!</v>
      </c>
      <c r="DI362" s="23"/>
      <c r="DJ362" s="23"/>
      <c r="DK362" s="23"/>
      <c r="DL362" s="23"/>
      <c r="DM362" s="23"/>
      <c r="DN362" s="23"/>
      <c r="DO362" s="23"/>
      <c r="DP362" s="23"/>
      <c r="DQ362" s="23"/>
      <c r="DR362" s="23"/>
      <c r="DS362" s="23"/>
      <c r="DT362" s="23"/>
      <c r="DU362" s="23"/>
      <c r="DV362" s="23"/>
      <c r="DW362" s="23"/>
      <c r="DX362" s="23"/>
      <c r="DY362" s="23"/>
      <c r="DZ362" s="23"/>
      <c r="EA362" s="23"/>
      <c r="EB362" s="23"/>
      <c r="EC362" s="23"/>
      <c r="ED362" s="23"/>
      <c r="EE362" s="23"/>
      <c r="EF362" s="23"/>
      <c r="EG362" s="23"/>
      <c r="EH362" s="23"/>
      <c r="EI362" s="23"/>
      <c r="EJ362" s="23"/>
      <c r="EK362" s="23"/>
      <c r="EL362" s="23"/>
      <c r="EM362" s="23"/>
      <c r="EN362" s="23"/>
      <c r="EO362" s="23"/>
      <c r="EP362" s="23"/>
      <c r="EQ362" s="23"/>
      <c r="ER362" s="23"/>
      <c r="ES362" s="23"/>
      <c r="ET362" s="23"/>
      <c r="EU362" s="23"/>
      <c r="EV362" s="23"/>
      <c r="EW362" s="23"/>
      <c r="EX362" s="23"/>
      <c r="EY362" s="23"/>
      <c r="EZ362" s="23"/>
      <c r="FA362" s="23"/>
      <c r="FB362" s="23"/>
      <c r="FC362" s="23"/>
      <c r="FD362" s="23"/>
      <c r="FE362" s="23"/>
      <c r="FF362" s="23"/>
      <c r="FG362" s="23"/>
      <c r="FH362" s="23"/>
      <c r="FI362" s="23"/>
      <c r="FJ362" s="23"/>
      <c r="FK362" s="23"/>
      <c r="FL362" s="23"/>
      <c r="FM362" s="23"/>
      <c r="FN362" s="23"/>
      <c r="FO362" s="23"/>
      <c r="FP362" s="23"/>
      <c r="FQ362" s="23"/>
      <c r="FR362" s="23"/>
      <c r="FS362" s="23"/>
      <c r="FT362" s="23"/>
      <c r="FU362" s="23"/>
      <c r="FV362" s="23"/>
      <c r="FW362" s="23"/>
      <c r="FX362" s="23"/>
      <c r="FY362" s="23"/>
      <c r="FZ362" s="23"/>
      <c r="GA362" s="23"/>
      <c r="GB362" s="23"/>
      <c r="GC362" s="23"/>
      <c r="GD362" s="23"/>
      <c r="GE362" s="23" t="e">
        <f>O362</f>
        <v>#REF!</v>
      </c>
      <c r="GF362" s="23"/>
      <c r="GG362" s="23"/>
      <c r="GH362" s="23"/>
      <c r="GI362" s="23" t="e">
        <f>O362</f>
        <v>#REF!</v>
      </c>
      <c r="GJ362" s="23"/>
      <c r="GK362" s="23" t="e">
        <f>O362</f>
        <v>#REF!</v>
      </c>
      <c r="GL362" s="23" t="e">
        <f>O362</f>
        <v>#REF!</v>
      </c>
      <c r="GM362" s="23"/>
      <c r="GN362" s="23" t="e">
        <f>O362</f>
        <v>#REF!</v>
      </c>
      <c r="GO362" s="23"/>
      <c r="GP362" s="23"/>
      <c r="GQ362" s="23"/>
      <c r="GR362" s="23"/>
      <c r="GS362" s="23"/>
      <c r="GT362" s="23"/>
      <c r="GU362" s="23"/>
      <c r="GV362" s="23"/>
      <c r="GW362" s="23" t="e">
        <f>O362</f>
        <v>#REF!</v>
      </c>
      <c r="GX362" s="23"/>
      <c r="GY362" s="23"/>
      <c r="GZ362" s="23"/>
      <c r="HA362" s="23" t="e">
        <f>O362</f>
        <v>#REF!</v>
      </c>
      <c r="HB362" s="23"/>
      <c r="HC362" s="23"/>
      <c r="HD362" s="23"/>
      <c r="HE362" s="23"/>
      <c r="HF362" s="23"/>
      <c r="HG362" s="23" t="e">
        <f>O362</f>
        <v>#REF!</v>
      </c>
      <c r="HH362" s="23"/>
      <c r="HI362" s="23" t="e">
        <f>O362</f>
        <v>#REF!</v>
      </c>
      <c r="HJ362" s="23"/>
      <c r="HK362" s="23"/>
      <c r="HL362" s="23"/>
      <c r="HM362" s="23"/>
      <c r="HN362" s="23"/>
      <c r="HO362" s="23"/>
      <c r="HP362" s="23"/>
      <c r="HQ362" s="23"/>
      <c r="HR362" s="23"/>
      <c r="HS362" s="23"/>
      <c r="HT362" s="23"/>
      <c r="HU362" s="23"/>
      <c r="HV362" s="23"/>
      <c r="HW362" s="23"/>
      <c r="HX362" s="23"/>
      <c r="HY362" s="23"/>
      <c r="HZ362" s="23"/>
      <c r="IA362" s="23"/>
      <c r="IB362" s="23"/>
      <c r="IC362" s="23"/>
      <c r="ID362" s="23"/>
      <c r="IE362" s="23"/>
      <c r="IF362" s="23"/>
      <c r="IG362" s="23"/>
      <c r="IH362" s="23"/>
      <c r="II362" s="23"/>
      <c r="IJ362" s="23"/>
      <c r="IK362" s="23"/>
      <c r="IL362" s="23"/>
      <c r="IM362" s="23"/>
      <c r="IN362" s="23"/>
      <c r="IO362" s="23"/>
      <c r="IP362" s="23"/>
    </row>
    <row r="363" spans="1:250" customFormat="1" ht="21" customHeight="1" x14ac:dyDescent="0.2">
      <c r="A363" s="101">
        <v>16</v>
      </c>
      <c r="B363" s="109" t="s">
        <v>460</v>
      </c>
      <c r="C363" s="102" t="s">
        <v>461</v>
      </c>
      <c r="D363" s="103" t="s">
        <v>462</v>
      </c>
      <c r="E363" s="104">
        <v>0.43</v>
      </c>
      <c r="F363" s="107"/>
      <c r="G363" s="108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  <c r="BX363" s="23"/>
      <c r="BY363" s="23"/>
      <c r="BZ363" s="23"/>
      <c r="CA363" s="23"/>
      <c r="CB363" s="23"/>
      <c r="CC363" s="23"/>
      <c r="CD363" s="23"/>
      <c r="CE363" s="23"/>
      <c r="CF363" s="23"/>
      <c r="CG363" s="23"/>
      <c r="CH363" s="23"/>
      <c r="CI363" s="23"/>
      <c r="CJ363" s="23"/>
      <c r="CK363" s="23"/>
      <c r="CL363" s="23"/>
      <c r="CM363" s="23"/>
      <c r="CN363" s="23"/>
      <c r="CO363" s="23"/>
      <c r="CP363" s="23"/>
      <c r="CQ363" s="23"/>
      <c r="CR363" s="23"/>
      <c r="CS363" s="23"/>
      <c r="CT363" s="23"/>
      <c r="CU363" s="23"/>
      <c r="CV363" s="23"/>
      <c r="CW363" s="23"/>
      <c r="CX363" s="23"/>
      <c r="CY363" s="23"/>
      <c r="CZ363" s="23"/>
      <c r="DA363" s="23"/>
      <c r="DB363" s="23"/>
      <c r="DC363" s="23"/>
      <c r="DD363" s="23"/>
      <c r="DE363" s="23"/>
      <c r="DF363" s="23"/>
      <c r="DG363" s="23"/>
      <c r="DH363" s="23"/>
      <c r="DI363" s="23"/>
      <c r="DJ363" s="23"/>
      <c r="DK363" s="23"/>
      <c r="DL363" s="23"/>
      <c r="DM363" s="23"/>
      <c r="DN363" s="23"/>
      <c r="DO363" s="23"/>
      <c r="DP363" s="23"/>
      <c r="DQ363" s="23"/>
      <c r="DR363" s="23"/>
      <c r="DS363" s="23"/>
      <c r="DT363" s="23"/>
      <c r="DU363" s="23"/>
      <c r="DV363" s="23"/>
      <c r="DW363" s="23"/>
      <c r="DX363" s="23"/>
      <c r="DY363" s="23"/>
      <c r="DZ363" s="23"/>
      <c r="EA363" s="23"/>
      <c r="EB363" s="23"/>
      <c r="EC363" s="23"/>
      <c r="ED363" s="23"/>
      <c r="EE363" s="23"/>
      <c r="EF363" s="23"/>
      <c r="EG363" s="23"/>
      <c r="EH363" s="23"/>
      <c r="EI363" s="23"/>
      <c r="EJ363" s="23"/>
      <c r="EK363" s="23"/>
      <c r="EL363" s="23"/>
      <c r="EM363" s="23"/>
      <c r="EN363" s="23"/>
      <c r="EO363" s="23"/>
      <c r="EP363" s="23"/>
      <c r="EQ363" s="23"/>
      <c r="ER363" s="23"/>
      <c r="ES363" s="23"/>
      <c r="ET363" s="23"/>
      <c r="EU363" s="23"/>
      <c r="EV363" s="23"/>
      <c r="EW363" s="23"/>
      <c r="EX363" s="23"/>
      <c r="EY363" s="23"/>
      <c r="EZ363" s="23"/>
      <c r="FA363" s="23"/>
      <c r="FB363" s="23"/>
      <c r="FC363" s="23"/>
      <c r="FD363" s="23"/>
      <c r="FE363" s="23"/>
      <c r="FF363" s="23"/>
      <c r="FG363" s="23"/>
      <c r="FH363" s="23"/>
      <c r="FI363" s="23"/>
      <c r="FJ363" s="23"/>
      <c r="FK363" s="23"/>
      <c r="FL363" s="23"/>
      <c r="FM363" s="23"/>
      <c r="FN363" s="23"/>
      <c r="FO363" s="23"/>
      <c r="FP363" s="23"/>
      <c r="FQ363" s="23"/>
      <c r="FR363" s="23"/>
      <c r="FS363" s="23"/>
      <c r="FT363" s="23"/>
      <c r="FU363" s="23"/>
      <c r="FV363" s="23"/>
      <c r="FW363" s="23"/>
      <c r="FX363" s="23"/>
      <c r="FY363" s="23"/>
      <c r="FZ363" s="23"/>
      <c r="GA363" s="23"/>
      <c r="GB363" s="23"/>
      <c r="GC363" s="23"/>
      <c r="GD363" s="23"/>
      <c r="GE363" s="23"/>
      <c r="GF363" s="23"/>
      <c r="GG363" s="23"/>
      <c r="GH363" s="23"/>
      <c r="GI363" s="23"/>
      <c r="GJ363" s="23"/>
      <c r="GK363" s="23"/>
      <c r="GL363" s="23"/>
      <c r="GM363" s="23"/>
      <c r="GN363" s="23"/>
      <c r="GO363" s="23"/>
      <c r="GP363" s="23"/>
      <c r="GQ363" s="23"/>
      <c r="GR363" s="23"/>
      <c r="GS363" s="23"/>
      <c r="GT363" s="23"/>
      <c r="GU363" s="23"/>
      <c r="GV363" s="23"/>
      <c r="GW363" s="23"/>
      <c r="GX363" s="23"/>
      <c r="GY363" s="23"/>
      <c r="GZ363" s="23"/>
      <c r="HA363" s="23"/>
      <c r="HB363" s="23"/>
      <c r="HC363" s="23"/>
      <c r="HD363" s="23"/>
      <c r="HE363" s="23"/>
      <c r="HF363" s="23"/>
      <c r="HG363" s="23"/>
      <c r="HH363" s="23"/>
      <c r="HI363" s="23"/>
      <c r="HJ363" s="23"/>
      <c r="HK363" s="23"/>
      <c r="HL363" s="23"/>
      <c r="HM363" s="23"/>
      <c r="HN363" s="23"/>
      <c r="HO363" s="23"/>
      <c r="HP363" s="23"/>
      <c r="HQ363" s="23"/>
      <c r="HR363" s="23"/>
      <c r="HS363" s="23"/>
      <c r="HT363" s="23"/>
      <c r="HU363" s="23"/>
      <c r="HV363" s="23"/>
      <c r="HW363" s="23"/>
      <c r="HX363" s="23"/>
      <c r="HY363" s="23"/>
      <c r="HZ363" s="23"/>
      <c r="IA363" s="23"/>
      <c r="IB363" s="23"/>
      <c r="IC363" s="23"/>
      <c r="ID363" s="23"/>
      <c r="IE363" s="23"/>
      <c r="IF363" s="23"/>
      <c r="IG363" s="23"/>
      <c r="IH363" s="23"/>
      <c r="II363" s="23"/>
      <c r="IJ363" s="23"/>
      <c r="IK363" s="23"/>
      <c r="IL363" s="23"/>
      <c r="IM363" s="23"/>
      <c r="IN363" s="23"/>
      <c r="IO363" s="23"/>
      <c r="IP363" s="23"/>
    </row>
    <row r="364" spans="1:250" customFormat="1" ht="21" customHeight="1" x14ac:dyDescent="0.2">
      <c r="A364" s="266" t="s">
        <v>557</v>
      </c>
      <c r="B364" s="265" t="s">
        <v>498</v>
      </c>
      <c r="C364" s="264" t="s">
        <v>437</v>
      </c>
      <c r="D364" s="263" t="s">
        <v>436</v>
      </c>
      <c r="E364" s="262">
        <v>4.2999999999999999E-4</v>
      </c>
      <c r="F364" s="107" t="s">
        <v>875</v>
      </c>
      <c r="G364" s="260" t="s">
        <v>1008</v>
      </c>
      <c r="H364" s="23"/>
      <c r="I364" s="23"/>
      <c r="J364" s="23"/>
      <c r="K364" s="23"/>
      <c r="L364" s="23"/>
      <c r="M364" s="23"/>
      <c r="N364" s="23"/>
      <c r="O364" s="23" t="e">
        <f>ROUND([3]Source!AC104*[3]Source!AW104*[3]Source!I104,0)</f>
        <v>#REF!</v>
      </c>
      <c r="P364" s="23" t="e">
        <f>[3]Source!P105</f>
        <v>#REF!</v>
      </c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  <c r="BX364" s="23"/>
      <c r="BY364" s="23"/>
      <c r="BZ364" s="23"/>
      <c r="CA364" s="23"/>
      <c r="CB364" s="23"/>
      <c r="CC364" s="23"/>
      <c r="CD364" s="23"/>
      <c r="CE364" s="23"/>
      <c r="CF364" s="23"/>
      <c r="CG364" s="23"/>
      <c r="CH364" s="23"/>
      <c r="CI364" s="23"/>
      <c r="CJ364" s="23"/>
      <c r="CK364" s="23"/>
      <c r="CL364" s="23"/>
      <c r="CM364" s="23"/>
      <c r="CN364" s="23"/>
      <c r="CO364" s="23"/>
      <c r="CP364" s="23"/>
      <c r="CQ364" s="23">
        <v>1</v>
      </c>
      <c r="CR364" s="23"/>
      <c r="CS364" s="23"/>
      <c r="CT364" s="23"/>
      <c r="CU364" s="23"/>
      <c r="CV364" s="23"/>
      <c r="CW364" s="23"/>
      <c r="CX364" s="23"/>
      <c r="CY364" s="23"/>
      <c r="CZ364" s="23"/>
      <c r="DA364" s="23"/>
      <c r="DB364" s="23"/>
      <c r="DC364" s="23"/>
      <c r="DD364" s="23"/>
      <c r="DE364" s="23"/>
      <c r="DF364" s="23" t="e">
        <f>O364</f>
        <v>#REF!</v>
      </c>
      <c r="DG364" s="23"/>
      <c r="DH364" s="23" t="e">
        <f>[3]Source!P105</f>
        <v>#REF!</v>
      </c>
      <c r="DI364" s="23"/>
      <c r="DJ364" s="23"/>
      <c r="DK364" s="23"/>
      <c r="DL364" s="23"/>
      <c r="DM364" s="23"/>
      <c r="DN364" s="23"/>
      <c r="DO364" s="23"/>
      <c r="DP364" s="23"/>
      <c r="DQ364" s="23"/>
      <c r="DR364" s="23"/>
      <c r="DS364" s="23"/>
      <c r="DT364" s="23"/>
      <c r="DU364" s="23"/>
      <c r="DV364" s="23"/>
      <c r="DW364" s="23"/>
      <c r="DX364" s="23"/>
      <c r="DY364" s="23"/>
      <c r="DZ364" s="23"/>
      <c r="EA364" s="23"/>
      <c r="EB364" s="23"/>
      <c r="EC364" s="23"/>
      <c r="ED364" s="23"/>
      <c r="EE364" s="23"/>
      <c r="EF364" s="23"/>
      <c r="EG364" s="23"/>
      <c r="EH364" s="23"/>
      <c r="EI364" s="23"/>
      <c r="EJ364" s="23"/>
      <c r="EK364" s="23"/>
      <c r="EL364" s="23"/>
      <c r="EM364" s="23"/>
      <c r="EN364" s="23"/>
      <c r="EO364" s="23"/>
      <c r="EP364" s="23"/>
      <c r="EQ364" s="23"/>
      <c r="ER364" s="23"/>
      <c r="ES364" s="23"/>
      <c r="ET364" s="23"/>
      <c r="EU364" s="23"/>
      <c r="EV364" s="23"/>
      <c r="EW364" s="23"/>
      <c r="EX364" s="23"/>
      <c r="EY364" s="23"/>
      <c r="EZ364" s="23"/>
      <c r="FA364" s="23"/>
      <c r="FB364" s="23"/>
      <c r="FC364" s="23"/>
      <c r="FD364" s="23"/>
      <c r="FE364" s="23"/>
      <c r="FF364" s="23"/>
      <c r="FG364" s="23"/>
      <c r="FH364" s="23"/>
      <c r="FI364" s="23"/>
      <c r="FJ364" s="23"/>
      <c r="FK364" s="23"/>
      <c r="FL364" s="23"/>
      <c r="FM364" s="23"/>
      <c r="FN364" s="23"/>
      <c r="FO364" s="23"/>
      <c r="FP364" s="23"/>
      <c r="FQ364" s="23"/>
      <c r="FR364" s="23"/>
      <c r="FS364" s="23"/>
      <c r="FT364" s="23"/>
      <c r="FU364" s="23"/>
      <c r="FV364" s="23"/>
      <c r="FW364" s="23"/>
      <c r="FX364" s="23"/>
      <c r="FY364" s="23"/>
      <c r="FZ364" s="23"/>
      <c r="GA364" s="23"/>
      <c r="GB364" s="23"/>
      <c r="GC364" s="23"/>
      <c r="GD364" s="23"/>
      <c r="GE364" s="23" t="e">
        <f>O364</f>
        <v>#REF!</v>
      </c>
      <c r="GF364" s="23"/>
      <c r="GG364" s="23"/>
      <c r="GH364" s="23"/>
      <c r="GI364" s="23" t="e">
        <f>O364</f>
        <v>#REF!</v>
      </c>
      <c r="GJ364" s="23"/>
      <c r="GK364" s="23" t="e">
        <f>O364</f>
        <v>#REF!</v>
      </c>
      <c r="GL364" s="23" t="e">
        <f>O364</f>
        <v>#REF!</v>
      </c>
      <c r="GM364" s="23"/>
      <c r="GN364" s="23" t="e">
        <f>O364</f>
        <v>#REF!</v>
      </c>
      <c r="GO364" s="23"/>
      <c r="GP364" s="23"/>
      <c r="GQ364" s="23"/>
      <c r="GR364" s="23"/>
      <c r="GS364" s="23"/>
      <c r="GT364" s="23"/>
      <c r="GU364" s="23"/>
      <c r="GV364" s="23"/>
      <c r="GW364" s="23" t="e">
        <f>O364</f>
        <v>#REF!</v>
      </c>
      <c r="GX364" s="23"/>
      <c r="GY364" s="23"/>
      <c r="GZ364" s="23"/>
      <c r="HA364" s="23" t="e">
        <f>O364</f>
        <v>#REF!</v>
      </c>
      <c r="HB364" s="23"/>
      <c r="HC364" s="23"/>
      <c r="HD364" s="23"/>
      <c r="HE364" s="23"/>
      <c r="HF364" s="23"/>
      <c r="HG364" s="23" t="e">
        <f>O364</f>
        <v>#REF!</v>
      </c>
      <c r="HH364" s="23"/>
      <c r="HI364" s="23" t="e">
        <f>O364</f>
        <v>#REF!</v>
      </c>
      <c r="HJ364" s="23"/>
      <c r="HK364" s="23"/>
      <c r="HL364" s="23"/>
      <c r="HM364" s="23"/>
      <c r="HN364" s="23"/>
      <c r="HO364" s="23"/>
      <c r="HP364" s="23"/>
      <c r="HQ364" s="23"/>
      <c r="HR364" s="23"/>
      <c r="HS364" s="23"/>
      <c r="HT364" s="23"/>
      <c r="HU364" s="23"/>
      <c r="HV364" s="23"/>
      <c r="HW364" s="23"/>
      <c r="HX364" s="23"/>
      <c r="HY364" s="23"/>
      <c r="HZ364" s="23"/>
      <c r="IA364" s="23"/>
      <c r="IB364" s="23"/>
      <c r="IC364" s="23"/>
      <c r="ID364" s="23"/>
      <c r="IE364" s="23"/>
      <c r="IF364" s="23"/>
      <c r="IG364" s="23"/>
      <c r="IH364" s="23"/>
      <c r="II364" s="23"/>
      <c r="IJ364" s="23"/>
      <c r="IK364" s="23"/>
      <c r="IL364" s="23"/>
      <c r="IM364" s="23"/>
      <c r="IN364" s="23"/>
      <c r="IO364" s="23"/>
      <c r="IP364" s="23"/>
    </row>
    <row r="365" spans="1:250" customFormat="1" ht="24.75" customHeight="1" x14ac:dyDescent="0.2">
      <c r="A365" s="266" t="s">
        <v>556</v>
      </c>
      <c r="B365" s="265" t="s">
        <v>507</v>
      </c>
      <c r="C365" s="264" t="s">
        <v>508</v>
      </c>
      <c r="D365" s="263" t="s">
        <v>194</v>
      </c>
      <c r="E365" s="262">
        <v>7.3099999999999998E-2</v>
      </c>
      <c r="F365" s="107" t="s">
        <v>875</v>
      </c>
      <c r="G365" s="260" t="s">
        <v>1008</v>
      </c>
      <c r="H365" s="23"/>
      <c r="I365" s="23"/>
      <c r="J365" s="23"/>
      <c r="K365" s="23"/>
      <c r="L365" s="23"/>
      <c r="M365" s="23"/>
      <c r="N365" s="23"/>
      <c r="O365" s="23" t="e">
        <f>ROUND([3]Source!AC106*[3]Source!AW106*[3]Source!I106,0)</f>
        <v>#REF!</v>
      </c>
      <c r="P365" s="23" t="e">
        <f>[3]Source!P107</f>
        <v>#REF!</v>
      </c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  <c r="BX365" s="23"/>
      <c r="BY365" s="23"/>
      <c r="BZ365" s="23"/>
      <c r="CA365" s="23"/>
      <c r="CB365" s="23"/>
      <c r="CC365" s="23"/>
      <c r="CD365" s="23"/>
      <c r="CE365" s="23"/>
      <c r="CF365" s="23"/>
      <c r="CG365" s="23"/>
      <c r="CH365" s="23"/>
      <c r="CI365" s="23"/>
      <c r="CJ365" s="23"/>
      <c r="CK365" s="23"/>
      <c r="CL365" s="23"/>
      <c r="CM365" s="23"/>
      <c r="CN365" s="23"/>
      <c r="CO365" s="23"/>
      <c r="CP365" s="23"/>
      <c r="CQ365" s="23">
        <v>1</v>
      </c>
      <c r="CR365" s="23"/>
      <c r="CS365" s="23"/>
      <c r="CT365" s="23"/>
      <c r="CU365" s="23"/>
      <c r="CV365" s="23"/>
      <c r="CW365" s="23"/>
      <c r="CX365" s="23"/>
      <c r="CY365" s="23"/>
      <c r="CZ365" s="23"/>
      <c r="DA365" s="23"/>
      <c r="DB365" s="23"/>
      <c r="DC365" s="23"/>
      <c r="DD365" s="23"/>
      <c r="DE365" s="23"/>
      <c r="DF365" s="23" t="e">
        <f>O365</f>
        <v>#REF!</v>
      </c>
      <c r="DG365" s="23"/>
      <c r="DH365" s="23" t="e">
        <f>[3]Source!P107</f>
        <v>#REF!</v>
      </c>
      <c r="DI365" s="23"/>
      <c r="DJ365" s="23"/>
      <c r="DK365" s="23"/>
      <c r="DL365" s="23"/>
      <c r="DM365" s="23"/>
      <c r="DN365" s="23"/>
      <c r="DO365" s="23"/>
      <c r="DP365" s="23"/>
      <c r="DQ365" s="23"/>
      <c r="DR365" s="23"/>
      <c r="DS365" s="23"/>
      <c r="DT365" s="23"/>
      <c r="DU365" s="23"/>
      <c r="DV365" s="23"/>
      <c r="DW365" s="23"/>
      <c r="DX365" s="23"/>
      <c r="DY365" s="23"/>
      <c r="DZ365" s="23"/>
      <c r="EA365" s="23"/>
      <c r="EB365" s="23"/>
      <c r="EC365" s="23"/>
      <c r="ED365" s="23"/>
      <c r="EE365" s="23"/>
      <c r="EF365" s="23"/>
      <c r="EG365" s="23"/>
      <c r="EH365" s="23"/>
      <c r="EI365" s="23"/>
      <c r="EJ365" s="23"/>
      <c r="EK365" s="23"/>
      <c r="EL365" s="23"/>
      <c r="EM365" s="23"/>
      <c r="EN365" s="23"/>
      <c r="EO365" s="23"/>
      <c r="EP365" s="23"/>
      <c r="EQ365" s="23"/>
      <c r="ER365" s="23"/>
      <c r="ES365" s="23"/>
      <c r="ET365" s="23"/>
      <c r="EU365" s="23"/>
      <c r="EV365" s="23"/>
      <c r="EW365" s="23"/>
      <c r="EX365" s="23"/>
      <c r="EY365" s="23"/>
      <c r="EZ365" s="23"/>
      <c r="FA365" s="23"/>
      <c r="FB365" s="23"/>
      <c r="FC365" s="23"/>
      <c r="FD365" s="23"/>
      <c r="FE365" s="23"/>
      <c r="FF365" s="23"/>
      <c r="FG365" s="23"/>
      <c r="FH365" s="23"/>
      <c r="FI365" s="23"/>
      <c r="FJ365" s="23"/>
      <c r="FK365" s="23"/>
      <c r="FL365" s="23"/>
      <c r="FM365" s="23"/>
      <c r="FN365" s="23"/>
      <c r="FO365" s="23"/>
      <c r="FP365" s="23"/>
      <c r="FQ365" s="23"/>
      <c r="FR365" s="23"/>
      <c r="FS365" s="23"/>
      <c r="FT365" s="23"/>
      <c r="FU365" s="23"/>
      <c r="FV365" s="23"/>
      <c r="FW365" s="23"/>
      <c r="FX365" s="23"/>
      <c r="FY365" s="23"/>
      <c r="FZ365" s="23"/>
      <c r="GA365" s="23"/>
      <c r="GB365" s="23"/>
      <c r="GC365" s="23"/>
      <c r="GD365" s="23"/>
      <c r="GE365" s="23" t="e">
        <f>O365</f>
        <v>#REF!</v>
      </c>
      <c r="GF365" s="23"/>
      <c r="GG365" s="23"/>
      <c r="GH365" s="23"/>
      <c r="GI365" s="23" t="e">
        <f>O365</f>
        <v>#REF!</v>
      </c>
      <c r="GJ365" s="23"/>
      <c r="GK365" s="23" t="e">
        <f>O365</f>
        <v>#REF!</v>
      </c>
      <c r="GL365" s="23" t="e">
        <f>O365</f>
        <v>#REF!</v>
      </c>
      <c r="GM365" s="23"/>
      <c r="GN365" s="23" t="e">
        <f>O365</f>
        <v>#REF!</v>
      </c>
      <c r="GO365" s="23"/>
      <c r="GP365" s="23"/>
      <c r="GQ365" s="23"/>
      <c r="GR365" s="23"/>
      <c r="GS365" s="23"/>
      <c r="GT365" s="23"/>
      <c r="GU365" s="23"/>
      <c r="GV365" s="23"/>
      <c r="GW365" s="23" t="e">
        <f>O365</f>
        <v>#REF!</v>
      </c>
      <c r="GX365" s="23"/>
      <c r="GY365" s="23"/>
      <c r="GZ365" s="23"/>
      <c r="HA365" s="23" t="e">
        <f>O365</f>
        <v>#REF!</v>
      </c>
      <c r="HB365" s="23"/>
      <c r="HC365" s="23"/>
      <c r="HD365" s="23"/>
      <c r="HE365" s="23"/>
      <c r="HF365" s="23"/>
      <c r="HG365" s="23" t="e">
        <f>O365</f>
        <v>#REF!</v>
      </c>
      <c r="HH365" s="23"/>
      <c r="HI365" s="23" t="e">
        <f>O365</f>
        <v>#REF!</v>
      </c>
      <c r="HJ365" s="23"/>
      <c r="HK365" s="23"/>
      <c r="HL365" s="23"/>
      <c r="HM365" s="23"/>
      <c r="HN365" s="23"/>
      <c r="HO365" s="23"/>
      <c r="HP365" s="23"/>
      <c r="HQ365" s="23"/>
      <c r="HR365" s="23"/>
      <c r="HS365" s="23"/>
      <c r="HT365" s="23"/>
      <c r="HU365" s="23"/>
      <c r="HV365" s="23"/>
      <c r="HW365" s="23"/>
      <c r="HX365" s="23"/>
      <c r="HY365" s="23"/>
      <c r="HZ365" s="23"/>
      <c r="IA365" s="23"/>
      <c r="IB365" s="23"/>
      <c r="IC365" s="23"/>
      <c r="ID365" s="23"/>
      <c r="IE365" s="23"/>
      <c r="IF365" s="23"/>
      <c r="IG365" s="23"/>
      <c r="IH365" s="23"/>
      <c r="II365" s="23"/>
      <c r="IJ365" s="23"/>
      <c r="IK365" s="23"/>
      <c r="IL365" s="23"/>
      <c r="IM365" s="23"/>
      <c r="IN365" s="23"/>
      <c r="IO365" s="23"/>
      <c r="IP365" s="23"/>
    </row>
    <row r="366" spans="1:250" customFormat="1" ht="27" customHeight="1" x14ac:dyDescent="0.2">
      <c r="A366" s="266" t="s">
        <v>555</v>
      </c>
      <c r="B366" s="265" t="s">
        <v>501</v>
      </c>
      <c r="C366" s="264" t="s">
        <v>502</v>
      </c>
      <c r="D366" s="263" t="s">
        <v>194</v>
      </c>
      <c r="E366" s="262">
        <v>4.1606800000000002</v>
      </c>
      <c r="F366" s="107" t="s">
        <v>875</v>
      </c>
      <c r="G366" s="260" t="s">
        <v>1008</v>
      </c>
      <c r="H366" s="23"/>
      <c r="I366" s="23"/>
      <c r="J366" s="23"/>
      <c r="K366" s="23"/>
      <c r="L366" s="23"/>
      <c r="M366" s="23"/>
      <c r="N366" s="23"/>
      <c r="O366" s="23" t="e">
        <f>ROUND([3]Source!AC108*[3]Source!AW108*[3]Source!I108,0)</f>
        <v>#REF!</v>
      </c>
      <c r="P366" s="23" t="e">
        <f>[3]Source!P109</f>
        <v>#REF!</v>
      </c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  <c r="BX366" s="23"/>
      <c r="BY366" s="23"/>
      <c r="BZ366" s="23"/>
      <c r="CA366" s="23"/>
      <c r="CB366" s="23"/>
      <c r="CC366" s="23"/>
      <c r="CD366" s="23"/>
      <c r="CE366" s="23"/>
      <c r="CF366" s="23"/>
      <c r="CG366" s="23"/>
      <c r="CH366" s="23"/>
      <c r="CI366" s="23"/>
      <c r="CJ366" s="23"/>
      <c r="CK366" s="23"/>
      <c r="CL366" s="23"/>
      <c r="CM366" s="23"/>
      <c r="CN366" s="23"/>
      <c r="CO366" s="23"/>
      <c r="CP366" s="23"/>
      <c r="CQ366" s="23">
        <v>1</v>
      </c>
      <c r="CR366" s="23"/>
      <c r="CS366" s="23"/>
      <c r="CT366" s="23"/>
      <c r="CU366" s="23"/>
      <c r="CV366" s="23"/>
      <c r="CW366" s="23"/>
      <c r="CX366" s="23"/>
      <c r="CY366" s="23"/>
      <c r="CZ366" s="23"/>
      <c r="DA366" s="23"/>
      <c r="DB366" s="23"/>
      <c r="DC366" s="23"/>
      <c r="DD366" s="23"/>
      <c r="DE366" s="23"/>
      <c r="DF366" s="23" t="e">
        <f>O366</f>
        <v>#REF!</v>
      </c>
      <c r="DG366" s="23"/>
      <c r="DH366" s="23" t="e">
        <f>[3]Source!P109</f>
        <v>#REF!</v>
      </c>
      <c r="DI366" s="23"/>
      <c r="DJ366" s="23"/>
      <c r="DK366" s="23"/>
      <c r="DL366" s="23"/>
      <c r="DM366" s="23"/>
      <c r="DN366" s="23"/>
      <c r="DO366" s="23"/>
      <c r="DP366" s="23"/>
      <c r="DQ366" s="23"/>
      <c r="DR366" s="23"/>
      <c r="DS366" s="23"/>
      <c r="DT366" s="23"/>
      <c r="DU366" s="23"/>
      <c r="DV366" s="23"/>
      <c r="DW366" s="23"/>
      <c r="DX366" s="23"/>
      <c r="DY366" s="23"/>
      <c r="DZ366" s="23"/>
      <c r="EA366" s="23"/>
      <c r="EB366" s="23"/>
      <c r="EC366" s="23"/>
      <c r="ED366" s="23"/>
      <c r="EE366" s="23"/>
      <c r="EF366" s="23"/>
      <c r="EG366" s="23"/>
      <c r="EH366" s="23"/>
      <c r="EI366" s="23"/>
      <c r="EJ366" s="23"/>
      <c r="EK366" s="23"/>
      <c r="EL366" s="23"/>
      <c r="EM366" s="23"/>
      <c r="EN366" s="23"/>
      <c r="EO366" s="23"/>
      <c r="EP366" s="23"/>
      <c r="EQ366" s="23"/>
      <c r="ER366" s="23"/>
      <c r="ES366" s="23"/>
      <c r="ET366" s="23"/>
      <c r="EU366" s="23"/>
      <c r="EV366" s="23"/>
      <c r="EW366" s="23"/>
      <c r="EX366" s="23"/>
      <c r="EY366" s="23"/>
      <c r="EZ366" s="23"/>
      <c r="FA366" s="23"/>
      <c r="FB366" s="23"/>
      <c r="FC366" s="23"/>
      <c r="FD366" s="23"/>
      <c r="FE366" s="23"/>
      <c r="FF366" s="23"/>
      <c r="FG366" s="23"/>
      <c r="FH366" s="23"/>
      <c r="FI366" s="23"/>
      <c r="FJ366" s="23"/>
      <c r="FK366" s="23"/>
      <c r="FL366" s="23"/>
      <c r="FM366" s="23"/>
      <c r="FN366" s="23"/>
      <c r="FO366" s="23"/>
      <c r="FP366" s="23"/>
      <c r="FQ366" s="23"/>
      <c r="FR366" s="23"/>
      <c r="FS366" s="23"/>
      <c r="FT366" s="23"/>
      <c r="FU366" s="23"/>
      <c r="FV366" s="23"/>
      <c r="FW366" s="23"/>
      <c r="FX366" s="23"/>
      <c r="FY366" s="23"/>
      <c r="FZ366" s="23"/>
      <c r="GA366" s="23"/>
      <c r="GB366" s="23"/>
      <c r="GC366" s="23"/>
      <c r="GD366" s="23"/>
      <c r="GE366" s="23" t="e">
        <f>O366</f>
        <v>#REF!</v>
      </c>
      <c r="GF366" s="23"/>
      <c r="GG366" s="23"/>
      <c r="GH366" s="23"/>
      <c r="GI366" s="23" t="e">
        <f>O366</f>
        <v>#REF!</v>
      </c>
      <c r="GJ366" s="23"/>
      <c r="GK366" s="23" t="e">
        <f>O366</f>
        <v>#REF!</v>
      </c>
      <c r="GL366" s="23" t="e">
        <f>O366</f>
        <v>#REF!</v>
      </c>
      <c r="GM366" s="23"/>
      <c r="GN366" s="23" t="e">
        <f>O366</f>
        <v>#REF!</v>
      </c>
      <c r="GO366" s="23"/>
      <c r="GP366" s="23"/>
      <c r="GQ366" s="23"/>
      <c r="GR366" s="23"/>
      <c r="GS366" s="23"/>
      <c r="GT366" s="23"/>
      <c r="GU366" s="23"/>
      <c r="GV366" s="23"/>
      <c r="GW366" s="23" t="e">
        <f>O366</f>
        <v>#REF!</v>
      </c>
      <c r="GX366" s="23"/>
      <c r="GY366" s="23"/>
      <c r="GZ366" s="23"/>
      <c r="HA366" s="23" t="e">
        <f>O366</f>
        <v>#REF!</v>
      </c>
      <c r="HB366" s="23"/>
      <c r="HC366" s="23"/>
      <c r="HD366" s="23"/>
      <c r="HE366" s="23"/>
      <c r="HF366" s="23"/>
      <c r="HG366" s="23" t="e">
        <f>O366</f>
        <v>#REF!</v>
      </c>
      <c r="HH366" s="23"/>
      <c r="HI366" s="23" t="e">
        <f>O366</f>
        <v>#REF!</v>
      </c>
      <c r="HJ366" s="23"/>
      <c r="HK366" s="23"/>
      <c r="HL366" s="23"/>
      <c r="HM366" s="23"/>
      <c r="HN366" s="23"/>
      <c r="HO366" s="23"/>
      <c r="HP366" s="23"/>
      <c r="HQ366" s="23"/>
      <c r="HR366" s="23"/>
      <c r="HS366" s="23"/>
      <c r="HT366" s="23"/>
      <c r="HU366" s="23"/>
      <c r="HV366" s="23"/>
      <c r="HW366" s="23"/>
      <c r="HX366" s="23"/>
      <c r="HY366" s="23"/>
      <c r="HZ366" s="23"/>
      <c r="IA366" s="23"/>
      <c r="IB366" s="23"/>
      <c r="IC366" s="23"/>
      <c r="ID366" s="23"/>
      <c r="IE366" s="23"/>
      <c r="IF366" s="23"/>
      <c r="IG366" s="23"/>
      <c r="IH366" s="23"/>
      <c r="II366" s="23"/>
      <c r="IJ366" s="23"/>
      <c r="IK366" s="23"/>
      <c r="IL366" s="23"/>
      <c r="IM366" s="23"/>
      <c r="IN366" s="23"/>
      <c r="IO366" s="23"/>
      <c r="IP366" s="23"/>
    </row>
    <row r="367" spans="1:250" customFormat="1" ht="21" customHeight="1" x14ac:dyDescent="0.2">
      <c r="A367" s="266" t="s">
        <v>554</v>
      </c>
      <c r="B367" s="265" t="s">
        <v>509</v>
      </c>
      <c r="C367" s="264" t="s">
        <v>510</v>
      </c>
      <c r="D367" s="263" t="s">
        <v>194</v>
      </c>
      <c r="E367" s="262">
        <v>5.5986000000000001E-2</v>
      </c>
      <c r="F367" s="107" t="s">
        <v>875</v>
      </c>
      <c r="G367" s="260" t="s">
        <v>1008</v>
      </c>
      <c r="H367" s="23"/>
      <c r="I367" s="23"/>
      <c r="J367" s="23"/>
      <c r="K367" s="23"/>
      <c r="L367" s="23"/>
      <c r="M367" s="23"/>
      <c r="N367" s="23"/>
      <c r="O367" s="23" t="e">
        <f>ROUND([3]Source!AC110*[3]Source!AW110*[3]Source!I110,0)</f>
        <v>#REF!</v>
      </c>
      <c r="P367" s="23" t="e">
        <f>[3]Source!P111</f>
        <v>#REF!</v>
      </c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  <c r="BX367" s="23"/>
      <c r="BY367" s="23"/>
      <c r="BZ367" s="23"/>
      <c r="CA367" s="23"/>
      <c r="CB367" s="23"/>
      <c r="CC367" s="23"/>
      <c r="CD367" s="23"/>
      <c r="CE367" s="23"/>
      <c r="CF367" s="23"/>
      <c r="CG367" s="23"/>
      <c r="CH367" s="23"/>
      <c r="CI367" s="23"/>
      <c r="CJ367" s="23"/>
      <c r="CK367" s="23"/>
      <c r="CL367" s="23"/>
      <c r="CM367" s="23"/>
      <c r="CN367" s="23"/>
      <c r="CO367" s="23"/>
      <c r="CP367" s="23"/>
      <c r="CQ367" s="23">
        <v>1</v>
      </c>
      <c r="CR367" s="23"/>
      <c r="CS367" s="23"/>
      <c r="CT367" s="23"/>
      <c r="CU367" s="23"/>
      <c r="CV367" s="23"/>
      <c r="CW367" s="23"/>
      <c r="CX367" s="23"/>
      <c r="CY367" s="23"/>
      <c r="CZ367" s="23"/>
      <c r="DA367" s="23"/>
      <c r="DB367" s="23"/>
      <c r="DC367" s="23"/>
      <c r="DD367" s="23"/>
      <c r="DE367" s="23"/>
      <c r="DF367" s="23" t="e">
        <f>O367</f>
        <v>#REF!</v>
      </c>
      <c r="DG367" s="23"/>
      <c r="DH367" s="23" t="e">
        <f>[3]Source!P111</f>
        <v>#REF!</v>
      </c>
      <c r="DI367" s="23"/>
      <c r="DJ367" s="23"/>
      <c r="DK367" s="23"/>
      <c r="DL367" s="23"/>
      <c r="DM367" s="23"/>
      <c r="DN367" s="23"/>
      <c r="DO367" s="23"/>
      <c r="DP367" s="23"/>
      <c r="DQ367" s="23"/>
      <c r="DR367" s="23"/>
      <c r="DS367" s="23"/>
      <c r="DT367" s="23"/>
      <c r="DU367" s="23"/>
      <c r="DV367" s="23"/>
      <c r="DW367" s="23"/>
      <c r="DX367" s="23"/>
      <c r="DY367" s="23"/>
      <c r="DZ367" s="23"/>
      <c r="EA367" s="23"/>
      <c r="EB367" s="23"/>
      <c r="EC367" s="23"/>
      <c r="ED367" s="23"/>
      <c r="EE367" s="23"/>
      <c r="EF367" s="23"/>
      <c r="EG367" s="23"/>
      <c r="EH367" s="23"/>
      <c r="EI367" s="23"/>
      <c r="EJ367" s="23"/>
      <c r="EK367" s="23"/>
      <c r="EL367" s="23"/>
      <c r="EM367" s="23"/>
      <c r="EN367" s="23"/>
      <c r="EO367" s="23"/>
      <c r="EP367" s="23"/>
      <c r="EQ367" s="23"/>
      <c r="ER367" s="23"/>
      <c r="ES367" s="23"/>
      <c r="ET367" s="23"/>
      <c r="EU367" s="23"/>
      <c r="EV367" s="23"/>
      <c r="EW367" s="23"/>
      <c r="EX367" s="23"/>
      <c r="EY367" s="23"/>
      <c r="EZ367" s="23"/>
      <c r="FA367" s="23"/>
      <c r="FB367" s="23"/>
      <c r="FC367" s="23"/>
      <c r="FD367" s="23"/>
      <c r="FE367" s="23"/>
      <c r="FF367" s="23"/>
      <c r="FG367" s="23"/>
      <c r="FH367" s="23"/>
      <c r="FI367" s="23"/>
      <c r="FJ367" s="23"/>
      <c r="FK367" s="23"/>
      <c r="FL367" s="23"/>
      <c r="FM367" s="23"/>
      <c r="FN367" s="23"/>
      <c r="FO367" s="23"/>
      <c r="FP367" s="23"/>
      <c r="FQ367" s="23"/>
      <c r="FR367" s="23"/>
      <c r="FS367" s="23"/>
      <c r="FT367" s="23"/>
      <c r="FU367" s="23"/>
      <c r="FV367" s="23"/>
      <c r="FW367" s="23"/>
      <c r="FX367" s="23"/>
      <c r="FY367" s="23"/>
      <c r="FZ367" s="23"/>
      <c r="GA367" s="23"/>
      <c r="GB367" s="23"/>
      <c r="GC367" s="23"/>
      <c r="GD367" s="23"/>
      <c r="GE367" s="23" t="e">
        <f>O367</f>
        <v>#REF!</v>
      </c>
      <c r="GF367" s="23"/>
      <c r="GG367" s="23"/>
      <c r="GH367" s="23"/>
      <c r="GI367" s="23" t="e">
        <f>O367</f>
        <v>#REF!</v>
      </c>
      <c r="GJ367" s="23"/>
      <c r="GK367" s="23" t="e">
        <f>O367</f>
        <v>#REF!</v>
      </c>
      <c r="GL367" s="23" t="e">
        <f>O367</f>
        <v>#REF!</v>
      </c>
      <c r="GM367" s="23"/>
      <c r="GN367" s="23" t="e">
        <f>O367</f>
        <v>#REF!</v>
      </c>
      <c r="GO367" s="23"/>
      <c r="GP367" s="23"/>
      <c r="GQ367" s="23"/>
      <c r="GR367" s="23"/>
      <c r="GS367" s="23"/>
      <c r="GT367" s="23"/>
      <c r="GU367" s="23"/>
      <c r="GV367" s="23"/>
      <c r="GW367" s="23" t="e">
        <f>O367</f>
        <v>#REF!</v>
      </c>
      <c r="GX367" s="23"/>
      <c r="GY367" s="23"/>
      <c r="GZ367" s="23"/>
      <c r="HA367" s="23" t="e">
        <f>O367</f>
        <v>#REF!</v>
      </c>
      <c r="HB367" s="23"/>
      <c r="HC367" s="23"/>
      <c r="HD367" s="23"/>
      <c r="HE367" s="23"/>
      <c r="HF367" s="23"/>
      <c r="HG367" s="23" t="e">
        <f>O367</f>
        <v>#REF!</v>
      </c>
      <c r="HH367" s="23"/>
      <c r="HI367" s="23" t="e">
        <f>O367</f>
        <v>#REF!</v>
      </c>
      <c r="HJ367" s="23"/>
      <c r="HK367" s="23"/>
      <c r="HL367" s="23"/>
      <c r="HM367" s="23"/>
      <c r="HN367" s="23"/>
      <c r="HO367" s="23"/>
      <c r="HP367" s="23"/>
      <c r="HQ367" s="23"/>
      <c r="HR367" s="23"/>
      <c r="HS367" s="23"/>
      <c r="HT367" s="23"/>
      <c r="HU367" s="23"/>
      <c r="HV367" s="23"/>
      <c r="HW367" s="23"/>
      <c r="HX367" s="23"/>
      <c r="HY367" s="23"/>
      <c r="HZ367" s="23"/>
      <c r="IA367" s="23"/>
      <c r="IB367" s="23"/>
      <c r="IC367" s="23"/>
      <c r="ID367" s="23"/>
      <c r="IE367" s="23"/>
      <c r="IF367" s="23"/>
      <c r="IG367" s="23"/>
      <c r="IH367" s="23"/>
      <c r="II367" s="23"/>
      <c r="IJ367" s="23"/>
      <c r="IK367" s="23"/>
      <c r="IL367" s="23"/>
      <c r="IM367" s="23"/>
      <c r="IN367" s="23"/>
      <c r="IO367" s="23"/>
      <c r="IP367" s="23"/>
    </row>
    <row r="368" spans="1:250" customFormat="1" ht="23.25" customHeight="1" x14ac:dyDescent="0.2">
      <c r="A368" s="266" t="s">
        <v>553</v>
      </c>
      <c r="B368" s="265" t="s">
        <v>552</v>
      </c>
      <c r="C368" s="264" t="s">
        <v>551</v>
      </c>
      <c r="D368" s="263" t="s">
        <v>490</v>
      </c>
      <c r="E368" s="262">
        <v>43</v>
      </c>
      <c r="F368" s="107" t="s">
        <v>875</v>
      </c>
      <c r="G368" s="260" t="s">
        <v>1008</v>
      </c>
      <c r="H368" s="23"/>
      <c r="I368" s="23"/>
      <c r="J368" s="23"/>
      <c r="K368" s="23"/>
      <c r="L368" s="23"/>
      <c r="M368" s="23"/>
      <c r="N368" s="23"/>
      <c r="O368" s="23" t="e">
        <f>ROUND([3]Source!AC112*[3]Source!AW112*[3]Source!I112,0)</f>
        <v>#REF!</v>
      </c>
      <c r="P368" s="23" t="e">
        <f>[3]Source!P113</f>
        <v>#REF!</v>
      </c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  <c r="BX368" s="23"/>
      <c r="BY368" s="23"/>
      <c r="BZ368" s="23"/>
      <c r="CA368" s="23"/>
      <c r="CB368" s="23"/>
      <c r="CC368" s="23"/>
      <c r="CD368" s="23"/>
      <c r="CE368" s="23"/>
      <c r="CF368" s="23"/>
      <c r="CG368" s="23"/>
      <c r="CH368" s="23"/>
      <c r="CI368" s="23"/>
      <c r="CJ368" s="23"/>
      <c r="CK368" s="23"/>
      <c r="CL368" s="23"/>
      <c r="CM368" s="23"/>
      <c r="CN368" s="23"/>
      <c r="CO368" s="23"/>
      <c r="CP368" s="23"/>
      <c r="CQ368" s="23">
        <v>1</v>
      </c>
      <c r="CR368" s="23"/>
      <c r="CS368" s="23"/>
      <c r="CT368" s="23"/>
      <c r="CU368" s="23"/>
      <c r="CV368" s="23"/>
      <c r="CW368" s="23"/>
      <c r="CX368" s="23"/>
      <c r="CY368" s="23"/>
      <c r="CZ368" s="23"/>
      <c r="DA368" s="23"/>
      <c r="DB368" s="23"/>
      <c r="DC368" s="23"/>
      <c r="DD368" s="23"/>
      <c r="DE368" s="23"/>
      <c r="DF368" s="23" t="e">
        <f>O368</f>
        <v>#REF!</v>
      </c>
      <c r="DG368" s="23"/>
      <c r="DH368" s="23" t="e">
        <f>[3]Source!P113</f>
        <v>#REF!</v>
      </c>
      <c r="DI368" s="23"/>
      <c r="DJ368" s="23"/>
      <c r="DK368" s="23"/>
      <c r="DL368" s="23"/>
      <c r="DM368" s="23"/>
      <c r="DN368" s="23"/>
      <c r="DO368" s="23"/>
      <c r="DP368" s="23"/>
      <c r="DQ368" s="23"/>
      <c r="DR368" s="23"/>
      <c r="DS368" s="23"/>
      <c r="DT368" s="23"/>
      <c r="DU368" s="23"/>
      <c r="DV368" s="23"/>
      <c r="DW368" s="23"/>
      <c r="DX368" s="23"/>
      <c r="DY368" s="23"/>
      <c r="DZ368" s="23"/>
      <c r="EA368" s="23"/>
      <c r="EB368" s="23"/>
      <c r="EC368" s="23"/>
      <c r="ED368" s="23"/>
      <c r="EE368" s="23"/>
      <c r="EF368" s="23"/>
      <c r="EG368" s="23"/>
      <c r="EH368" s="23"/>
      <c r="EI368" s="23"/>
      <c r="EJ368" s="23"/>
      <c r="EK368" s="23"/>
      <c r="EL368" s="23"/>
      <c r="EM368" s="23"/>
      <c r="EN368" s="23"/>
      <c r="EO368" s="23"/>
      <c r="EP368" s="23"/>
      <c r="EQ368" s="23"/>
      <c r="ER368" s="23"/>
      <c r="ES368" s="23"/>
      <c r="ET368" s="23"/>
      <c r="EU368" s="23"/>
      <c r="EV368" s="23"/>
      <c r="EW368" s="23"/>
      <c r="EX368" s="23"/>
      <c r="EY368" s="23"/>
      <c r="EZ368" s="23"/>
      <c r="FA368" s="23"/>
      <c r="FB368" s="23"/>
      <c r="FC368" s="23"/>
      <c r="FD368" s="23"/>
      <c r="FE368" s="23"/>
      <c r="FF368" s="23"/>
      <c r="FG368" s="23"/>
      <c r="FH368" s="23"/>
      <c r="FI368" s="23"/>
      <c r="FJ368" s="23"/>
      <c r="FK368" s="23"/>
      <c r="FL368" s="23"/>
      <c r="FM368" s="23"/>
      <c r="FN368" s="23"/>
      <c r="FO368" s="23"/>
      <c r="FP368" s="23"/>
      <c r="FQ368" s="23"/>
      <c r="FR368" s="23"/>
      <c r="FS368" s="23"/>
      <c r="FT368" s="23"/>
      <c r="FU368" s="23"/>
      <c r="FV368" s="23"/>
      <c r="FW368" s="23"/>
      <c r="FX368" s="23"/>
      <c r="FY368" s="23"/>
      <c r="FZ368" s="23"/>
      <c r="GA368" s="23"/>
      <c r="GB368" s="23"/>
      <c r="GC368" s="23"/>
      <c r="GD368" s="23"/>
      <c r="GE368" s="23" t="e">
        <f>O368</f>
        <v>#REF!</v>
      </c>
      <c r="GF368" s="23"/>
      <c r="GG368" s="23"/>
      <c r="GH368" s="23"/>
      <c r="GI368" s="23" t="e">
        <f>O368</f>
        <v>#REF!</v>
      </c>
      <c r="GJ368" s="23"/>
      <c r="GK368" s="23" t="e">
        <f>O368</f>
        <v>#REF!</v>
      </c>
      <c r="GL368" s="23" t="e">
        <f>O368</f>
        <v>#REF!</v>
      </c>
      <c r="GM368" s="23"/>
      <c r="GN368" s="23" t="e">
        <f>O368</f>
        <v>#REF!</v>
      </c>
      <c r="GO368" s="23"/>
      <c r="GP368" s="23"/>
      <c r="GQ368" s="23"/>
      <c r="GR368" s="23"/>
      <c r="GS368" s="23"/>
      <c r="GT368" s="23"/>
      <c r="GU368" s="23"/>
      <c r="GV368" s="23"/>
      <c r="GW368" s="23" t="e">
        <f>O368</f>
        <v>#REF!</v>
      </c>
      <c r="GX368" s="23"/>
      <c r="GY368" s="23"/>
      <c r="GZ368" s="23"/>
      <c r="HA368" s="23" t="e">
        <f>O368</f>
        <v>#REF!</v>
      </c>
      <c r="HB368" s="23"/>
      <c r="HC368" s="23"/>
      <c r="HD368" s="23"/>
      <c r="HE368" s="23"/>
      <c r="HF368" s="23"/>
      <c r="HG368" s="23" t="e">
        <f>O368</f>
        <v>#REF!</v>
      </c>
      <c r="HH368" s="23"/>
      <c r="HI368" s="23" t="e">
        <f>O368</f>
        <v>#REF!</v>
      </c>
      <c r="HJ368" s="23"/>
      <c r="HK368" s="23"/>
      <c r="HL368" s="23"/>
      <c r="HM368" s="23"/>
      <c r="HN368" s="23"/>
      <c r="HO368" s="23"/>
      <c r="HP368" s="23"/>
      <c r="HQ368" s="23"/>
      <c r="HR368" s="23"/>
      <c r="HS368" s="23"/>
      <c r="HT368" s="23"/>
      <c r="HU368" s="23"/>
      <c r="HV368" s="23"/>
      <c r="HW368" s="23"/>
      <c r="HX368" s="23"/>
      <c r="HY368" s="23"/>
      <c r="HZ368" s="23"/>
      <c r="IA368" s="23"/>
      <c r="IB368" s="23"/>
      <c r="IC368" s="23"/>
      <c r="ID368" s="23"/>
      <c r="IE368" s="23"/>
      <c r="IF368" s="23"/>
      <c r="IG368" s="23"/>
      <c r="IH368" s="23"/>
      <c r="II368" s="23"/>
      <c r="IJ368" s="23"/>
      <c r="IK368" s="23"/>
      <c r="IL368" s="23"/>
      <c r="IM368" s="23"/>
      <c r="IN368" s="23"/>
      <c r="IO368" s="23"/>
      <c r="IP368" s="23"/>
    </row>
    <row r="369" spans="1:254" customFormat="1" ht="21" customHeight="1" x14ac:dyDescent="0.2">
      <c r="C369" s="25" t="s">
        <v>328</v>
      </c>
      <c r="D369" s="25"/>
      <c r="E369" s="25"/>
      <c r="F369" s="25"/>
      <c r="G369" s="267">
        <v>6314109.5999999996</v>
      </c>
    </row>
    <row r="370" spans="1:254" customFormat="1" ht="33" customHeight="1" outlineLevel="1" thickBot="1" x14ac:dyDescent="0.25">
      <c r="A370" s="442" t="s">
        <v>878</v>
      </c>
      <c r="B370" s="442"/>
      <c r="C370" s="442"/>
      <c r="D370" s="442"/>
      <c r="E370" s="442"/>
      <c r="F370" s="442"/>
      <c r="G370" s="442"/>
      <c r="BU370" s="26" t="str">
        <f>A370</f>
        <v xml:space="preserve"> 6.1.1.3 Вертикальная планировка АН </v>
      </c>
      <c r="IT370" s="23"/>
    </row>
    <row r="371" spans="1:254" customFormat="1" ht="33" customHeight="1" x14ac:dyDescent="0.2">
      <c r="A371" s="52">
        <v>1</v>
      </c>
      <c r="B371" s="60" t="s">
        <v>879</v>
      </c>
      <c r="C371" s="53" t="s">
        <v>880</v>
      </c>
      <c r="D371" s="54" t="s">
        <v>20</v>
      </c>
      <c r="E371" s="55">
        <v>1.361</v>
      </c>
      <c r="F371" s="242"/>
      <c r="G371" s="59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  <c r="BX371" s="23"/>
      <c r="BY371" s="23"/>
      <c r="BZ371" s="23"/>
      <c r="CA371" s="23"/>
      <c r="CB371" s="23"/>
      <c r="CC371" s="23"/>
      <c r="CD371" s="23"/>
      <c r="CE371" s="23"/>
      <c r="CF371" s="23"/>
      <c r="CG371" s="23"/>
      <c r="CH371" s="23"/>
      <c r="CI371" s="23"/>
      <c r="CJ371" s="23"/>
      <c r="CK371" s="23"/>
      <c r="CL371" s="23"/>
      <c r="CM371" s="23"/>
      <c r="CN371" s="23"/>
      <c r="CO371" s="23"/>
      <c r="CP371" s="23"/>
      <c r="CQ371" s="23"/>
      <c r="CR371" s="23"/>
      <c r="CS371" s="23"/>
      <c r="CT371" s="23"/>
      <c r="CU371" s="23"/>
      <c r="CV371" s="23"/>
      <c r="CW371" s="23"/>
      <c r="CX371" s="23"/>
      <c r="CY371" s="23"/>
      <c r="CZ371" s="23"/>
      <c r="DA371" s="23"/>
      <c r="DB371" s="23"/>
      <c r="DC371" s="23"/>
      <c r="DD371" s="23"/>
      <c r="DE371" s="23"/>
      <c r="DF371" s="23"/>
      <c r="DG371" s="23"/>
      <c r="DH371" s="23"/>
      <c r="DI371" s="23"/>
      <c r="DJ371" s="23"/>
      <c r="DK371" s="23"/>
      <c r="DL371" s="23"/>
      <c r="DM371" s="23"/>
      <c r="DN371" s="23"/>
      <c r="DO371" s="23"/>
      <c r="DP371" s="23"/>
      <c r="DQ371" s="23"/>
      <c r="DR371" s="23"/>
      <c r="DS371" s="23"/>
      <c r="DT371" s="23"/>
      <c r="DU371" s="23"/>
      <c r="DV371" s="23"/>
      <c r="DW371" s="23"/>
      <c r="DX371" s="23"/>
      <c r="DY371" s="23"/>
      <c r="DZ371" s="23"/>
      <c r="EA371" s="23"/>
      <c r="EB371" s="23"/>
      <c r="EC371" s="23"/>
      <c r="ED371" s="23"/>
      <c r="EE371" s="23"/>
      <c r="EF371" s="23"/>
      <c r="EG371" s="23"/>
      <c r="EH371" s="23"/>
      <c r="EI371" s="23"/>
      <c r="EJ371" s="23"/>
      <c r="EK371" s="23"/>
      <c r="EL371" s="23"/>
      <c r="EM371" s="23"/>
      <c r="EN371" s="23"/>
      <c r="EO371" s="23"/>
      <c r="EP371" s="23"/>
      <c r="EQ371" s="23"/>
      <c r="ER371" s="23"/>
      <c r="ES371" s="23"/>
      <c r="ET371" s="23"/>
      <c r="EU371" s="23"/>
      <c r="EV371" s="23"/>
      <c r="EW371" s="23"/>
      <c r="EX371" s="23"/>
      <c r="EY371" s="23"/>
      <c r="EZ371" s="23"/>
      <c r="FA371" s="23"/>
      <c r="FB371" s="23"/>
      <c r="FC371" s="23"/>
      <c r="FD371" s="23"/>
      <c r="FE371" s="23"/>
      <c r="FF371" s="23"/>
      <c r="FG371" s="23"/>
      <c r="FH371" s="23"/>
      <c r="FI371" s="23"/>
      <c r="FJ371" s="23"/>
      <c r="FK371" s="23"/>
      <c r="FL371" s="23"/>
      <c r="FM371" s="23"/>
      <c r="FN371" s="23"/>
      <c r="FO371" s="23"/>
      <c r="FP371" s="23"/>
      <c r="FQ371" s="23"/>
      <c r="FR371" s="23"/>
      <c r="FS371" s="23"/>
      <c r="FT371" s="23"/>
      <c r="FU371" s="23"/>
      <c r="FV371" s="23"/>
      <c r="FW371" s="23"/>
      <c r="FX371" s="23"/>
      <c r="FY371" s="23"/>
      <c r="FZ371" s="23"/>
      <c r="GA371" s="23"/>
      <c r="GB371" s="23"/>
      <c r="GC371" s="23"/>
      <c r="GD371" s="23"/>
      <c r="GE371" s="23"/>
      <c r="GF371" s="23"/>
      <c r="GG371" s="23"/>
      <c r="GH371" s="23"/>
      <c r="GI371" s="23"/>
      <c r="GJ371" s="23"/>
      <c r="GK371" s="23"/>
      <c r="GL371" s="23"/>
      <c r="GM371" s="23"/>
      <c r="GN371" s="23"/>
      <c r="GO371" s="23"/>
      <c r="GP371" s="23"/>
      <c r="GQ371" s="23"/>
      <c r="GR371" s="23"/>
      <c r="GS371" s="23"/>
      <c r="GT371" s="23"/>
      <c r="GU371" s="23"/>
      <c r="GV371" s="23"/>
      <c r="GW371" s="23"/>
      <c r="GX371" s="23"/>
      <c r="GY371" s="23"/>
      <c r="GZ371" s="23"/>
      <c r="HA371" s="23"/>
      <c r="HB371" s="23"/>
      <c r="HC371" s="23"/>
      <c r="HD371" s="23"/>
      <c r="HE371" s="23"/>
      <c r="HF371" s="23"/>
      <c r="HG371" s="23"/>
      <c r="HH371" s="23"/>
      <c r="HI371" s="23"/>
      <c r="HJ371" s="23"/>
      <c r="HK371" s="23"/>
      <c r="HL371" s="23"/>
      <c r="HM371" s="23"/>
      <c r="HN371" s="23"/>
      <c r="HO371" s="23"/>
      <c r="HP371" s="23"/>
      <c r="HQ371" s="23"/>
      <c r="HR371" s="23"/>
      <c r="HS371" s="23"/>
      <c r="HT371" s="23"/>
      <c r="HU371" s="23"/>
      <c r="HV371" s="23"/>
      <c r="HW371" s="23"/>
      <c r="HX371" s="23"/>
      <c r="HY371" s="23"/>
      <c r="HZ371" s="23"/>
      <c r="IA371" s="23"/>
      <c r="IB371" s="23"/>
      <c r="IC371" s="23"/>
      <c r="ID371" s="23"/>
      <c r="IE371" s="23"/>
      <c r="IF371" s="23"/>
      <c r="IG371" s="23"/>
      <c r="IH371" s="23"/>
      <c r="II371" s="23"/>
      <c r="IJ371" s="23"/>
      <c r="IK371" s="23"/>
      <c r="IL371" s="23"/>
      <c r="IM371" s="23"/>
      <c r="IN371" s="23"/>
      <c r="IO371" s="23"/>
      <c r="IP371" s="23"/>
      <c r="IQ371" s="23"/>
      <c r="IR371" s="23"/>
      <c r="IS371" s="23"/>
      <c r="IT371" s="23"/>
    </row>
    <row r="372" spans="1:254" customFormat="1" ht="33" customHeight="1" x14ac:dyDescent="0.2">
      <c r="A372" s="101">
        <v>2</v>
      </c>
      <c r="B372" s="109" t="s">
        <v>881</v>
      </c>
      <c r="C372" s="102" t="s">
        <v>882</v>
      </c>
      <c r="D372" s="103" t="s">
        <v>20</v>
      </c>
      <c r="E372" s="104">
        <v>1.361</v>
      </c>
      <c r="F372" s="243"/>
      <c r="G372" s="108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  <c r="BX372" s="23"/>
      <c r="BY372" s="23"/>
      <c r="BZ372" s="23"/>
      <c r="CA372" s="23"/>
      <c r="CB372" s="23"/>
      <c r="CC372" s="23"/>
      <c r="CD372" s="23"/>
      <c r="CE372" s="23"/>
      <c r="CF372" s="23"/>
      <c r="CG372" s="23"/>
      <c r="CH372" s="23"/>
      <c r="CI372" s="23"/>
      <c r="CJ372" s="23"/>
      <c r="CK372" s="23"/>
      <c r="CL372" s="23"/>
      <c r="CM372" s="23"/>
      <c r="CN372" s="23"/>
      <c r="CO372" s="23"/>
      <c r="CP372" s="23"/>
      <c r="CQ372" s="23"/>
      <c r="CR372" s="23"/>
      <c r="CS372" s="23"/>
      <c r="CT372" s="23"/>
      <c r="CU372" s="23"/>
      <c r="CV372" s="23"/>
      <c r="CW372" s="23"/>
      <c r="CX372" s="23"/>
      <c r="CY372" s="23"/>
      <c r="CZ372" s="23"/>
      <c r="DA372" s="23"/>
      <c r="DB372" s="23"/>
      <c r="DC372" s="23"/>
      <c r="DD372" s="23"/>
      <c r="DE372" s="23"/>
      <c r="DF372" s="23"/>
      <c r="DG372" s="23"/>
      <c r="DH372" s="23"/>
      <c r="DI372" s="23"/>
      <c r="DJ372" s="23"/>
      <c r="DK372" s="23"/>
      <c r="DL372" s="23"/>
      <c r="DM372" s="23"/>
      <c r="DN372" s="23"/>
      <c r="DO372" s="23"/>
      <c r="DP372" s="23"/>
      <c r="DQ372" s="23"/>
      <c r="DR372" s="23"/>
      <c r="DS372" s="23"/>
      <c r="DT372" s="23"/>
      <c r="DU372" s="23"/>
      <c r="DV372" s="23"/>
      <c r="DW372" s="23"/>
      <c r="DX372" s="23"/>
      <c r="DY372" s="23"/>
      <c r="DZ372" s="23"/>
      <c r="EA372" s="23"/>
      <c r="EB372" s="23"/>
      <c r="EC372" s="23"/>
      <c r="ED372" s="23"/>
      <c r="EE372" s="23"/>
      <c r="EF372" s="23"/>
      <c r="EG372" s="23"/>
      <c r="EH372" s="23"/>
      <c r="EI372" s="23"/>
      <c r="EJ372" s="23"/>
      <c r="EK372" s="23"/>
      <c r="EL372" s="23"/>
      <c r="EM372" s="23"/>
      <c r="EN372" s="23"/>
      <c r="EO372" s="23"/>
      <c r="EP372" s="23"/>
      <c r="EQ372" s="23"/>
      <c r="ER372" s="23"/>
      <c r="ES372" s="23"/>
      <c r="ET372" s="23"/>
      <c r="EU372" s="23"/>
      <c r="EV372" s="23"/>
      <c r="EW372" s="23"/>
      <c r="EX372" s="23"/>
      <c r="EY372" s="23"/>
      <c r="EZ372" s="23"/>
      <c r="FA372" s="23"/>
      <c r="FB372" s="23"/>
      <c r="FC372" s="23"/>
      <c r="FD372" s="23"/>
      <c r="FE372" s="23"/>
      <c r="FF372" s="23"/>
      <c r="FG372" s="23"/>
      <c r="FH372" s="23"/>
      <c r="FI372" s="23"/>
      <c r="FJ372" s="23"/>
      <c r="FK372" s="23"/>
      <c r="FL372" s="23"/>
      <c r="FM372" s="23"/>
      <c r="FN372" s="23"/>
      <c r="FO372" s="23"/>
      <c r="FP372" s="23"/>
      <c r="FQ372" s="23"/>
      <c r="FR372" s="23"/>
      <c r="FS372" s="23"/>
      <c r="FT372" s="23"/>
      <c r="FU372" s="23"/>
      <c r="FV372" s="23"/>
      <c r="FW372" s="23"/>
      <c r="FX372" s="23"/>
      <c r="FY372" s="23"/>
      <c r="FZ372" s="23"/>
      <c r="GA372" s="23"/>
      <c r="GB372" s="23"/>
      <c r="GC372" s="23"/>
      <c r="GD372" s="23"/>
      <c r="GE372" s="23"/>
      <c r="GF372" s="23"/>
      <c r="GG372" s="23"/>
      <c r="GH372" s="23"/>
      <c r="GI372" s="23"/>
      <c r="GJ372" s="23"/>
      <c r="GK372" s="23"/>
      <c r="GL372" s="23"/>
      <c r="GM372" s="23"/>
      <c r="GN372" s="23"/>
      <c r="GO372" s="23"/>
      <c r="GP372" s="23"/>
      <c r="GQ372" s="23"/>
      <c r="GR372" s="23"/>
      <c r="GS372" s="23"/>
      <c r="GT372" s="23"/>
      <c r="GU372" s="23"/>
      <c r="GV372" s="23"/>
      <c r="GW372" s="23"/>
      <c r="GX372" s="23"/>
      <c r="GY372" s="23"/>
      <c r="GZ372" s="23"/>
      <c r="HA372" s="23"/>
      <c r="HB372" s="23"/>
      <c r="HC372" s="23"/>
      <c r="HD372" s="23"/>
      <c r="HE372" s="23"/>
      <c r="HF372" s="23"/>
      <c r="HG372" s="23"/>
      <c r="HH372" s="23"/>
      <c r="HI372" s="23"/>
      <c r="HJ372" s="23"/>
      <c r="HK372" s="23"/>
      <c r="HL372" s="23"/>
      <c r="HM372" s="23"/>
      <c r="HN372" s="23"/>
      <c r="HO372" s="23"/>
      <c r="HP372" s="23"/>
      <c r="HQ372" s="23"/>
      <c r="HR372" s="23"/>
      <c r="HS372" s="23"/>
      <c r="HT372" s="23"/>
      <c r="HU372" s="23"/>
      <c r="HV372" s="23"/>
      <c r="HW372" s="23"/>
      <c r="HX372" s="23"/>
      <c r="HY372" s="23"/>
      <c r="HZ372" s="23"/>
      <c r="IA372" s="23"/>
      <c r="IB372" s="23"/>
      <c r="IC372" s="23"/>
      <c r="ID372" s="23"/>
      <c r="IE372" s="23"/>
      <c r="IF372" s="23"/>
      <c r="IG372" s="23"/>
      <c r="IH372" s="23"/>
      <c r="II372" s="23"/>
      <c r="IJ372" s="23"/>
      <c r="IK372" s="23"/>
      <c r="IL372" s="23"/>
      <c r="IM372" s="23"/>
      <c r="IN372" s="23"/>
      <c r="IO372" s="23"/>
      <c r="IP372" s="23"/>
      <c r="IQ372" s="23"/>
      <c r="IR372" s="23"/>
      <c r="IS372" s="23"/>
      <c r="IT372" s="23"/>
    </row>
    <row r="373" spans="1:254" customFormat="1" ht="33" customHeight="1" x14ac:dyDescent="0.2">
      <c r="A373" s="101">
        <v>3</v>
      </c>
      <c r="B373" s="109" t="s">
        <v>879</v>
      </c>
      <c r="C373" s="102" t="s">
        <v>883</v>
      </c>
      <c r="D373" s="103" t="s">
        <v>20</v>
      </c>
      <c r="E373" s="104">
        <v>1.2270000000000001</v>
      </c>
      <c r="F373" s="243"/>
      <c r="G373" s="108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  <c r="BX373" s="23"/>
      <c r="BY373" s="23"/>
      <c r="BZ373" s="23"/>
      <c r="CA373" s="23"/>
      <c r="CB373" s="23"/>
      <c r="CC373" s="23"/>
      <c r="CD373" s="23"/>
      <c r="CE373" s="23"/>
      <c r="CF373" s="23"/>
      <c r="CG373" s="23"/>
      <c r="CH373" s="23"/>
      <c r="CI373" s="23"/>
      <c r="CJ373" s="23"/>
      <c r="CK373" s="23"/>
      <c r="CL373" s="23"/>
      <c r="CM373" s="23"/>
      <c r="CN373" s="23"/>
      <c r="CO373" s="23"/>
      <c r="CP373" s="23"/>
      <c r="CQ373" s="23"/>
      <c r="CR373" s="23"/>
      <c r="CS373" s="23"/>
      <c r="CT373" s="23"/>
      <c r="CU373" s="23"/>
      <c r="CV373" s="23"/>
      <c r="CW373" s="23"/>
      <c r="CX373" s="23"/>
      <c r="CY373" s="23"/>
      <c r="CZ373" s="23"/>
      <c r="DA373" s="23"/>
      <c r="DB373" s="23"/>
      <c r="DC373" s="23"/>
      <c r="DD373" s="23"/>
      <c r="DE373" s="23"/>
      <c r="DF373" s="23"/>
      <c r="DG373" s="23"/>
      <c r="DH373" s="23"/>
      <c r="DI373" s="23"/>
      <c r="DJ373" s="23"/>
      <c r="DK373" s="23"/>
      <c r="DL373" s="23"/>
      <c r="DM373" s="23"/>
      <c r="DN373" s="23"/>
      <c r="DO373" s="23"/>
      <c r="DP373" s="23"/>
      <c r="DQ373" s="23"/>
      <c r="DR373" s="23"/>
      <c r="DS373" s="23"/>
      <c r="DT373" s="23"/>
      <c r="DU373" s="23"/>
      <c r="DV373" s="23"/>
      <c r="DW373" s="23"/>
      <c r="DX373" s="23"/>
      <c r="DY373" s="23"/>
      <c r="DZ373" s="23"/>
      <c r="EA373" s="23"/>
      <c r="EB373" s="23"/>
      <c r="EC373" s="23"/>
      <c r="ED373" s="23"/>
      <c r="EE373" s="23"/>
      <c r="EF373" s="23"/>
      <c r="EG373" s="23"/>
      <c r="EH373" s="23"/>
      <c r="EI373" s="23"/>
      <c r="EJ373" s="23"/>
      <c r="EK373" s="23"/>
      <c r="EL373" s="23"/>
      <c r="EM373" s="23"/>
      <c r="EN373" s="23"/>
      <c r="EO373" s="23"/>
      <c r="EP373" s="23"/>
      <c r="EQ373" s="23"/>
      <c r="ER373" s="23"/>
      <c r="ES373" s="23"/>
      <c r="ET373" s="23"/>
      <c r="EU373" s="23"/>
      <c r="EV373" s="23"/>
      <c r="EW373" s="23"/>
      <c r="EX373" s="23"/>
      <c r="EY373" s="23"/>
      <c r="EZ373" s="23"/>
      <c r="FA373" s="23"/>
      <c r="FB373" s="23"/>
      <c r="FC373" s="23"/>
      <c r="FD373" s="23"/>
      <c r="FE373" s="23"/>
      <c r="FF373" s="23"/>
      <c r="FG373" s="23"/>
      <c r="FH373" s="23"/>
      <c r="FI373" s="23"/>
      <c r="FJ373" s="23"/>
      <c r="FK373" s="23"/>
      <c r="FL373" s="23"/>
      <c r="FM373" s="23"/>
      <c r="FN373" s="23"/>
      <c r="FO373" s="23"/>
      <c r="FP373" s="23"/>
      <c r="FQ373" s="23"/>
      <c r="FR373" s="23"/>
      <c r="FS373" s="23"/>
      <c r="FT373" s="23"/>
      <c r="FU373" s="23"/>
      <c r="FV373" s="23"/>
      <c r="FW373" s="23"/>
      <c r="FX373" s="23"/>
      <c r="FY373" s="23"/>
      <c r="FZ373" s="23"/>
      <c r="GA373" s="23"/>
      <c r="GB373" s="23"/>
      <c r="GC373" s="23"/>
      <c r="GD373" s="23"/>
      <c r="GE373" s="23"/>
      <c r="GF373" s="23"/>
      <c r="GG373" s="23"/>
      <c r="GH373" s="23"/>
      <c r="GI373" s="23"/>
      <c r="GJ373" s="23"/>
      <c r="GK373" s="23"/>
      <c r="GL373" s="23"/>
      <c r="GM373" s="23"/>
      <c r="GN373" s="23"/>
      <c r="GO373" s="23"/>
      <c r="GP373" s="23"/>
      <c r="GQ373" s="23"/>
      <c r="GR373" s="23"/>
      <c r="GS373" s="23"/>
      <c r="GT373" s="23"/>
      <c r="GU373" s="23"/>
      <c r="GV373" s="23"/>
      <c r="GW373" s="23"/>
      <c r="GX373" s="23"/>
      <c r="GY373" s="23"/>
      <c r="GZ373" s="23"/>
      <c r="HA373" s="23"/>
      <c r="HB373" s="23"/>
      <c r="HC373" s="23"/>
      <c r="HD373" s="23"/>
      <c r="HE373" s="23"/>
      <c r="HF373" s="23"/>
      <c r="HG373" s="23"/>
      <c r="HH373" s="23"/>
      <c r="HI373" s="23"/>
      <c r="HJ373" s="23"/>
      <c r="HK373" s="23"/>
      <c r="HL373" s="23"/>
      <c r="HM373" s="23"/>
      <c r="HN373" s="23"/>
      <c r="HO373" s="23"/>
      <c r="HP373" s="23"/>
      <c r="HQ373" s="23"/>
      <c r="HR373" s="23"/>
      <c r="HS373" s="23"/>
      <c r="HT373" s="23"/>
      <c r="HU373" s="23"/>
      <c r="HV373" s="23"/>
      <c r="HW373" s="23"/>
      <c r="HX373" s="23"/>
      <c r="HY373" s="23"/>
      <c r="HZ373" s="23"/>
      <c r="IA373" s="23"/>
      <c r="IB373" s="23"/>
      <c r="IC373" s="23"/>
      <c r="ID373" s="23"/>
      <c r="IE373" s="23"/>
      <c r="IF373" s="23"/>
      <c r="IG373" s="23"/>
      <c r="IH373" s="23"/>
      <c r="II373" s="23"/>
      <c r="IJ373" s="23"/>
      <c r="IK373" s="23"/>
      <c r="IL373" s="23"/>
      <c r="IM373" s="23"/>
      <c r="IN373" s="23"/>
      <c r="IO373" s="23"/>
      <c r="IP373" s="23"/>
      <c r="IQ373" s="23"/>
      <c r="IR373" s="23"/>
      <c r="IS373" s="23"/>
      <c r="IT373" s="23"/>
    </row>
    <row r="374" spans="1:254" customFormat="1" ht="33" customHeight="1" x14ac:dyDescent="0.2">
      <c r="A374" s="101">
        <v>4</v>
      </c>
      <c r="B374" s="109" t="s">
        <v>881</v>
      </c>
      <c r="C374" s="102" t="s">
        <v>882</v>
      </c>
      <c r="D374" s="103" t="s">
        <v>20</v>
      </c>
      <c r="E374" s="104">
        <v>1.2270000000000001</v>
      </c>
      <c r="F374" s="243"/>
      <c r="G374" s="108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  <c r="BX374" s="23"/>
      <c r="BY374" s="23"/>
      <c r="BZ374" s="23"/>
      <c r="CA374" s="23"/>
      <c r="CB374" s="23"/>
      <c r="CC374" s="23"/>
      <c r="CD374" s="23"/>
      <c r="CE374" s="23"/>
      <c r="CF374" s="23"/>
      <c r="CG374" s="23"/>
      <c r="CH374" s="23"/>
      <c r="CI374" s="23"/>
      <c r="CJ374" s="23"/>
      <c r="CK374" s="23"/>
      <c r="CL374" s="23"/>
      <c r="CM374" s="23"/>
      <c r="CN374" s="23"/>
      <c r="CO374" s="23"/>
      <c r="CP374" s="23"/>
      <c r="CQ374" s="23"/>
      <c r="CR374" s="23"/>
      <c r="CS374" s="23"/>
      <c r="CT374" s="23"/>
      <c r="CU374" s="23"/>
      <c r="CV374" s="23"/>
      <c r="CW374" s="23"/>
      <c r="CX374" s="23"/>
      <c r="CY374" s="23"/>
      <c r="CZ374" s="23"/>
      <c r="DA374" s="23"/>
      <c r="DB374" s="23"/>
      <c r="DC374" s="23"/>
      <c r="DD374" s="23"/>
      <c r="DE374" s="23"/>
      <c r="DF374" s="23"/>
      <c r="DG374" s="23"/>
      <c r="DH374" s="23"/>
      <c r="DI374" s="23"/>
      <c r="DJ374" s="23"/>
      <c r="DK374" s="23"/>
      <c r="DL374" s="23"/>
      <c r="DM374" s="23"/>
      <c r="DN374" s="23"/>
      <c r="DO374" s="23"/>
      <c r="DP374" s="23"/>
      <c r="DQ374" s="23"/>
      <c r="DR374" s="23"/>
      <c r="DS374" s="23"/>
      <c r="DT374" s="23"/>
      <c r="DU374" s="23"/>
      <c r="DV374" s="23"/>
      <c r="DW374" s="23"/>
      <c r="DX374" s="23"/>
      <c r="DY374" s="23"/>
      <c r="DZ374" s="23"/>
      <c r="EA374" s="23"/>
      <c r="EB374" s="23"/>
      <c r="EC374" s="23"/>
      <c r="ED374" s="23"/>
      <c r="EE374" s="23"/>
      <c r="EF374" s="23"/>
      <c r="EG374" s="23"/>
      <c r="EH374" s="23"/>
      <c r="EI374" s="23"/>
      <c r="EJ374" s="23"/>
      <c r="EK374" s="23"/>
      <c r="EL374" s="23"/>
      <c r="EM374" s="23"/>
      <c r="EN374" s="23"/>
      <c r="EO374" s="23"/>
      <c r="EP374" s="23"/>
      <c r="EQ374" s="23"/>
      <c r="ER374" s="23"/>
      <c r="ES374" s="23"/>
      <c r="ET374" s="23"/>
      <c r="EU374" s="23"/>
      <c r="EV374" s="23"/>
      <c r="EW374" s="23"/>
      <c r="EX374" s="23"/>
      <c r="EY374" s="23"/>
      <c r="EZ374" s="23"/>
      <c r="FA374" s="23"/>
      <c r="FB374" s="23"/>
      <c r="FC374" s="23"/>
      <c r="FD374" s="23"/>
      <c r="FE374" s="23"/>
      <c r="FF374" s="23"/>
      <c r="FG374" s="23"/>
      <c r="FH374" s="23"/>
      <c r="FI374" s="23"/>
      <c r="FJ374" s="23"/>
      <c r="FK374" s="23"/>
      <c r="FL374" s="23"/>
      <c r="FM374" s="23"/>
      <c r="FN374" s="23"/>
      <c r="FO374" s="23"/>
      <c r="FP374" s="23"/>
      <c r="FQ374" s="23"/>
      <c r="FR374" s="23"/>
      <c r="FS374" s="23"/>
      <c r="FT374" s="23"/>
      <c r="FU374" s="23"/>
      <c r="FV374" s="23"/>
      <c r="FW374" s="23"/>
      <c r="FX374" s="23"/>
      <c r="FY374" s="23"/>
      <c r="FZ374" s="23"/>
      <c r="GA374" s="23"/>
      <c r="GB374" s="23"/>
      <c r="GC374" s="23"/>
      <c r="GD374" s="23"/>
      <c r="GE374" s="23"/>
      <c r="GF374" s="23"/>
      <c r="GG374" s="23"/>
      <c r="GH374" s="23"/>
      <c r="GI374" s="23"/>
      <c r="GJ374" s="23"/>
      <c r="GK374" s="23"/>
      <c r="GL374" s="23"/>
      <c r="GM374" s="23"/>
      <c r="GN374" s="23"/>
      <c r="GO374" s="23"/>
      <c r="GP374" s="23"/>
      <c r="GQ374" s="23"/>
      <c r="GR374" s="23"/>
      <c r="GS374" s="23"/>
      <c r="GT374" s="23"/>
      <c r="GU374" s="23"/>
      <c r="GV374" s="23"/>
      <c r="GW374" s="23"/>
      <c r="GX374" s="23"/>
      <c r="GY374" s="23"/>
      <c r="GZ374" s="23"/>
      <c r="HA374" s="23"/>
      <c r="HB374" s="23"/>
      <c r="HC374" s="23"/>
      <c r="HD374" s="23"/>
      <c r="HE374" s="23"/>
      <c r="HF374" s="23"/>
      <c r="HG374" s="23"/>
      <c r="HH374" s="23"/>
      <c r="HI374" s="23"/>
      <c r="HJ374" s="23"/>
      <c r="HK374" s="23"/>
      <c r="HL374" s="23"/>
      <c r="HM374" s="23"/>
      <c r="HN374" s="23"/>
      <c r="HO374" s="23"/>
      <c r="HP374" s="23"/>
      <c r="HQ374" s="23"/>
      <c r="HR374" s="23"/>
      <c r="HS374" s="23"/>
      <c r="HT374" s="23"/>
      <c r="HU374" s="23"/>
      <c r="HV374" s="23"/>
      <c r="HW374" s="23"/>
      <c r="HX374" s="23"/>
      <c r="HY374" s="23"/>
      <c r="HZ374" s="23"/>
      <c r="IA374" s="23"/>
      <c r="IB374" s="23"/>
      <c r="IC374" s="23"/>
      <c r="ID374" s="23"/>
      <c r="IE374" s="23"/>
      <c r="IF374" s="23"/>
      <c r="IG374" s="23"/>
      <c r="IH374" s="23"/>
      <c r="II374" s="23"/>
      <c r="IJ374" s="23"/>
      <c r="IK374" s="23"/>
      <c r="IL374" s="23"/>
      <c r="IM374" s="23"/>
      <c r="IN374" s="23"/>
      <c r="IO374" s="23"/>
      <c r="IP374" s="23"/>
      <c r="IQ374" s="23"/>
      <c r="IR374" s="23"/>
      <c r="IS374" s="23"/>
      <c r="IT374" s="23"/>
    </row>
    <row r="375" spans="1:254" customFormat="1" ht="33" customHeight="1" x14ac:dyDescent="0.2">
      <c r="A375" s="101">
        <v>5</v>
      </c>
      <c r="B375" s="109" t="s">
        <v>884</v>
      </c>
      <c r="C375" s="102" t="s">
        <v>885</v>
      </c>
      <c r="D375" s="103" t="s">
        <v>20</v>
      </c>
      <c r="E375" s="104">
        <v>0.32400000000000001</v>
      </c>
      <c r="F375" s="243"/>
      <c r="G375" s="108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  <c r="BX375" s="23"/>
      <c r="BY375" s="23"/>
      <c r="BZ375" s="23"/>
      <c r="CA375" s="23"/>
      <c r="CB375" s="23"/>
      <c r="CC375" s="23"/>
      <c r="CD375" s="23"/>
      <c r="CE375" s="23"/>
      <c r="CF375" s="23"/>
      <c r="CG375" s="23"/>
      <c r="CH375" s="23"/>
      <c r="CI375" s="23"/>
      <c r="CJ375" s="23"/>
      <c r="CK375" s="23"/>
      <c r="CL375" s="23"/>
      <c r="CM375" s="23"/>
      <c r="CN375" s="23"/>
      <c r="CO375" s="23"/>
      <c r="CP375" s="23"/>
      <c r="CQ375" s="23"/>
      <c r="CR375" s="23"/>
      <c r="CS375" s="23"/>
      <c r="CT375" s="23"/>
      <c r="CU375" s="23"/>
      <c r="CV375" s="23"/>
      <c r="CW375" s="23"/>
      <c r="CX375" s="23"/>
      <c r="CY375" s="23"/>
      <c r="CZ375" s="23"/>
      <c r="DA375" s="23"/>
      <c r="DB375" s="23"/>
      <c r="DC375" s="23"/>
      <c r="DD375" s="23"/>
      <c r="DE375" s="23"/>
      <c r="DF375" s="23"/>
      <c r="DG375" s="23"/>
      <c r="DH375" s="23"/>
      <c r="DI375" s="23"/>
      <c r="DJ375" s="23"/>
      <c r="DK375" s="23"/>
      <c r="DL375" s="23"/>
      <c r="DM375" s="23"/>
      <c r="DN375" s="23"/>
      <c r="DO375" s="23"/>
      <c r="DP375" s="23"/>
      <c r="DQ375" s="23"/>
      <c r="DR375" s="23"/>
      <c r="DS375" s="23"/>
      <c r="DT375" s="23"/>
      <c r="DU375" s="23"/>
      <c r="DV375" s="23"/>
      <c r="DW375" s="23"/>
      <c r="DX375" s="23"/>
      <c r="DY375" s="23"/>
      <c r="DZ375" s="23"/>
      <c r="EA375" s="23"/>
      <c r="EB375" s="23"/>
      <c r="EC375" s="23"/>
      <c r="ED375" s="23"/>
      <c r="EE375" s="23"/>
      <c r="EF375" s="23"/>
      <c r="EG375" s="23"/>
      <c r="EH375" s="23"/>
      <c r="EI375" s="23"/>
      <c r="EJ375" s="23"/>
      <c r="EK375" s="23"/>
      <c r="EL375" s="23"/>
      <c r="EM375" s="23"/>
      <c r="EN375" s="23"/>
      <c r="EO375" s="23"/>
      <c r="EP375" s="23"/>
      <c r="EQ375" s="23"/>
      <c r="ER375" s="23"/>
      <c r="ES375" s="23"/>
      <c r="ET375" s="23"/>
      <c r="EU375" s="23"/>
      <c r="EV375" s="23"/>
      <c r="EW375" s="23"/>
      <c r="EX375" s="23"/>
      <c r="EY375" s="23"/>
      <c r="EZ375" s="23"/>
      <c r="FA375" s="23"/>
      <c r="FB375" s="23"/>
      <c r="FC375" s="23"/>
      <c r="FD375" s="23"/>
      <c r="FE375" s="23"/>
      <c r="FF375" s="23"/>
      <c r="FG375" s="23"/>
      <c r="FH375" s="23"/>
      <c r="FI375" s="23"/>
      <c r="FJ375" s="23"/>
      <c r="FK375" s="23"/>
      <c r="FL375" s="23"/>
      <c r="FM375" s="23"/>
      <c r="FN375" s="23"/>
      <c r="FO375" s="23"/>
      <c r="FP375" s="23"/>
      <c r="FQ375" s="23"/>
      <c r="FR375" s="23"/>
      <c r="FS375" s="23"/>
      <c r="FT375" s="23"/>
      <c r="FU375" s="23"/>
      <c r="FV375" s="23"/>
      <c r="FW375" s="23"/>
      <c r="FX375" s="23"/>
      <c r="FY375" s="23"/>
      <c r="FZ375" s="23"/>
      <c r="GA375" s="23"/>
      <c r="GB375" s="23"/>
      <c r="GC375" s="23"/>
      <c r="GD375" s="23"/>
      <c r="GE375" s="23"/>
      <c r="GF375" s="23"/>
      <c r="GG375" s="23"/>
      <c r="GH375" s="23"/>
      <c r="GI375" s="23"/>
      <c r="GJ375" s="23"/>
      <c r="GK375" s="23"/>
      <c r="GL375" s="23"/>
      <c r="GM375" s="23"/>
      <c r="GN375" s="23"/>
      <c r="GO375" s="23"/>
      <c r="GP375" s="23"/>
      <c r="GQ375" s="23"/>
      <c r="GR375" s="23"/>
      <c r="GS375" s="23"/>
      <c r="GT375" s="23"/>
      <c r="GU375" s="23"/>
      <c r="GV375" s="23"/>
      <c r="GW375" s="23"/>
      <c r="GX375" s="23"/>
      <c r="GY375" s="23"/>
      <c r="GZ375" s="23"/>
      <c r="HA375" s="23"/>
      <c r="HB375" s="23"/>
      <c r="HC375" s="23"/>
      <c r="HD375" s="23"/>
      <c r="HE375" s="23"/>
      <c r="HF375" s="23"/>
      <c r="HG375" s="23"/>
      <c r="HH375" s="23"/>
      <c r="HI375" s="23"/>
      <c r="HJ375" s="23"/>
      <c r="HK375" s="23"/>
      <c r="HL375" s="23"/>
      <c r="HM375" s="23"/>
      <c r="HN375" s="23"/>
      <c r="HO375" s="23"/>
      <c r="HP375" s="23"/>
      <c r="HQ375" s="23"/>
      <c r="HR375" s="23"/>
      <c r="HS375" s="23"/>
      <c r="HT375" s="23"/>
      <c r="HU375" s="23"/>
      <c r="HV375" s="23"/>
      <c r="HW375" s="23"/>
      <c r="HX375" s="23"/>
      <c r="HY375" s="23"/>
      <c r="HZ375" s="23"/>
      <c r="IA375" s="23"/>
      <c r="IB375" s="23"/>
      <c r="IC375" s="23"/>
      <c r="ID375" s="23"/>
      <c r="IE375" s="23"/>
      <c r="IF375" s="23"/>
      <c r="IG375" s="23"/>
      <c r="IH375" s="23"/>
      <c r="II375" s="23"/>
      <c r="IJ375" s="23"/>
      <c r="IK375" s="23"/>
      <c r="IL375" s="23"/>
      <c r="IM375" s="23"/>
      <c r="IN375" s="23"/>
      <c r="IO375" s="23"/>
      <c r="IP375" s="23"/>
      <c r="IQ375" s="23"/>
      <c r="IR375" s="23"/>
      <c r="IS375" s="23"/>
      <c r="IT375" s="23"/>
    </row>
    <row r="376" spans="1:254" customFormat="1" ht="33" customHeight="1" x14ac:dyDescent="0.2">
      <c r="A376" s="101">
        <v>6</v>
      </c>
      <c r="B376" s="109" t="s">
        <v>886</v>
      </c>
      <c r="C376" s="102" t="s">
        <v>887</v>
      </c>
      <c r="D376" s="103" t="s">
        <v>28</v>
      </c>
      <c r="E376" s="104">
        <v>567</v>
      </c>
      <c r="F376" s="243"/>
      <c r="G376" s="108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  <c r="BX376" s="23"/>
      <c r="BY376" s="23"/>
      <c r="BZ376" s="23"/>
      <c r="CA376" s="23"/>
      <c r="CB376" s="23"/>
      <c r="CC376" s="23"/>
      <c r="CD376" s="23"/>
      <c r="CE376" s="23"/>
      <c r="CF376" s="23"/>
      <c r="CG376" s="23"/>
      <c r="CH376" s="23"/>
      <c r="CI376" s="23"/>
      <c r="CJ376" s="23"/>
      <c r="CK376" s="23"/>
      <c r="CL376" s="23"/>
      <c r="CM376" s="23"/>
      <c r="CN376" s="23"/>
      <c r="CO376" s="23"/>
      <c r="CP376" s="23"/>
      <c r="CQ376" s="23"/>
      <c r="CR376" s="23"/>
      <c r="CS376" s="23"/>
      <c r="CT376" s="23"/>
      <c r="CU376" s="23"/>
      <c r="CV376" s="23"/>
      <c r="CW376" s="23"/>
      <c r="CX376" s="23"/>
      <c r="CY376" s="23"/>
      <c r="CZ376" s="23"/>
      <c r="DA376" s="23"/>
      <c r="DB376" s="23"/>
      <c r="DC376" s="23"/>
      <c r="DD376" s="23"/>
      <c r="DE376" s="23"/>
      <c r="DF376" s="23"/>
      <c r="DG376" s="23"/>
      <c r="DH376" s="23"/>
      <c r="DI376" s="23"/>
      <c r="DJ376" s="23"/>
      <c r="DK376" s="23"/>
      <c r="DL376" s="23"/>
      <c r="DM376" s="23"/>
      <c r="DN376" s="23"/>
      <c r="DO376" s="23"/>
      <c r="DP376" s="23"/>
      <c r="DQ376" s="23"/>
      <c r="DR376" s="23"/>
      <c r="DS376" s="23"/>
      <c r="DT376" s="23"/>
      <c r="DU376" s="23"/>
      <c r="DV376" s="23"/>
      <c r="DW376" s="23"/>
      <c r="DX376" s="23"/>
      <c r="DY376" s="23"/>
      <c r="DZ376" s="23"/>
      <c r="EA376" s="23"/>
      <c r="EB376" s="23"/>
      <c r="EC376" s="23"/>
      <c r="ED376" s="23"/>
      <c r="EE376" s="23"/>
      <c r="EF376" s="23"/>
      <c r="EG376" s="23"/>
      <c r="EH376" s="23"/>
      <c r="EI376" s="23"/>
      <c r="EJ376" s="23"/>
      <c r="EK376" s="23"/>
      <c r="EL376" s="23"/>
      <c r="EM376" s="23"/>
      <c r="EN376" s="23"/>
      <c r="EO376" s="23"/>
      <c r="EP376" s="23"/>
      <c r="EQ376" s="23"/>
      <c r="ER376" s="23"/>
      <c r="ES376" s="23"/>
      <c r="ET376" s="23"/>
      <c r="EU376" s="23"/>
      <c r="EV376" s="23"/>
      <c r="EW376" s="23"/>
      <c r="EX376" s="23"/>
      <c r="EY376" s="23"/>
      <c r="EZ376" s="23"/>
      <c r="FA376" s="23"/>
      <c r="FB376" s="23"/>
      <c r="FC376" s="23"/>
      <c r="FD376" s="23"/>
      <c r="FE376" s="23"/>
      <c r="FF376" s="23"/>
      <c r="FG376" s="23"/>
      <c r="FH376" s="23"/>
      <c r="FI376" s="23"/>
      <c r="FJ376" s="23"/>
      <c r="FK376" s="23"/>
      <c r="FL376" s="23"/>
      <c r="FM376" s="23"/>
      <c r="FN376" s="23"/>
      <c r="FO376" s="23"/>
      <c r="FP376" s="23"/>
      <c r="FQ376" s="23"/>
      <c r="FR376" s="23"/>
      <c r="FS376" s="23"/>
      <c r="FT376" s="23"/>
      <c r="FU376" s="23"/>
      <c r="FV376" s="23"/>
      <c r="FW376" s="23"/>
      <c r="FX376" s="23"/>
      <c r="FY376" s="23"/>
      <c r="FZ376" s="23"/>
      <c r="GA376" s="23"/>
      <c r="GB376" s="23"/>
      <c r="GC376" s="23"/>
      <c r="GD376" s="23"/>
      <c r="GE376" s="23"/>
      <c r="GF376" s="23"/>
      <c r="GG376" s="23"/>
      <c r="GH376" s="23"/>
      <c r="GI376" s="23"/>
      <c r="GJ376" s="23"/>
      <c r="GK376" s="23"/>
      <c r="GL376" s="23"/>
      <c r="GM376" s="23"/>
      <c r="GN376" s="23"/>
      <c r="GO376" s="23"/>
      <c r="GP376" s="23"/>
      <c r="GQ376" s="23"/>
      <c r="GR376" s="23"/>
      <c r="GS376" s="23"/>
      <c r="GT376" s="23"/>
      <c r="GU376" s="23"/>
      <c r="GV376" s="23"/>
      <c r="GW376" s="23"/>
      <c r="GX376" s="23"/>
      <c r="GY376" s="23"/>
      <c r="GZ376" s="23"/>
      <c r="HA376" s="23"/>
      <c r="HB376" s="23"/>
      <c r="HC376" s="23"/>
      <c r="HD376" s="23"/>
      <c r="HE376" s="23"/>
      <c r="HF376" s="23"/>
      <c r="HG376" s="23"/>
      <c r="HH376" s="23"/>
      <c r="HI376" s="23"/>
      <c r="HJ376" s="23"/>
      <c r="HK376" s="23"/>
      <c r="HL376" s="23"/>
      <c r="HM376" s="23"/>
      <c r="HN376" s="23"/>
      <c r="HO376" s="23"/>
      <c r="HP376" s="23"/>
      <c r="HQ376" s="23"/>
      <c r="HR376" s="23"/>
      <c r="HS376" s="23"/>
      <c r="HT376" s="23"/>
      <c r="HU376" s="23"/>
      <c r="HV376" s="23"/>
      <c r="HW376" s="23"/>
      <c r="HX376" s="23"/>
      <c r="HY376" s="23"/>
      <c r="HZ376" s="23"/>
      <c r="IA376" s="23"/>
      <c r="IB376" s="23"/>
      <c r="IC376" s="23"/>
      <c r="ID376" s="23"/>
      <c r="IE376" s="23"/>
      <c r="IF376" s="23"/>
      <c r="IG376" s="23"/>
      <c r="IH376" s="23"/>
      <c r="II376" s="23"/>
      <c r="IJ376" s="23"/>
      <c r="IK376" s="23"/>
      <c r="IL376" s="23"/>
      <c r="IM376" s="23"/>
      <c r="IN376" s="23"/>
      <c r="IO376" s="23"/>
      <c r="IP376" s="23"/>
      <c r="IQ376" s="23"/>
      <c r="IR376" s="23"/>
      <c r="IS376" s="23"/>
      <c r="IT376" s="23"/>
    </row>
    <row r="377" spans="1:254" customFormat="1" ht="33" customHeight="1" x14ac:dyDescent="0.2">
      <c r="A377" s="101">
        <v>8</v>
      </c>
      <c r="B377" s="109" t="s">
        <v>879</v>
      </c>
      <c r="C377" s="102" t="s">
        <v>888</v>
      </c>
      <c r="D377" s="103" t="s">
        <v>20</v>
      </c>
      <c r="E377" s="104">
        <v>2.2639999999999998</v>
      </c>
      <c r="F377" s="243"/>
      <c r="G377" s="108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  <c r="BX377" s="23"/>
      <c r="BY377" s="23"/>
      <c r="BZ377" s="23"/>
      <c r="CA377" s="23"/>
      <c r="CB377" s="23"/>
      <c r="CC377" s="23"/>
      <c r="CD377" s="23"/>
      <c r="CE377" s="23"/>
      <c r="CF377" s="23"/>
      <c r="CG377" s="23"/>
      <c r="CH377" s="23"/>
      <c r="CI377" s="23"/>
      <c r="CJ377" s="23"/>
      <c r="CK377" s="23"/>
      <c r="CL377" s="23"/>
      <c r="CM377" s="23"/>
      <c r="CN377" s="23"/>
      <c r="CO377" s="23"/>
      <c r="CP377" s="23"/>
      <c r="CQ377" s="23"/>
      <c r="CR377" s="23"/>
      <c r="CS377" s="23"/>
      <c r="CT377" s="23"/>
      <c r="CU377" s="23"/>
      <c r="CV377" s="23"/>
      <c r="CW377" s="23"/>
      <c r="CX377" s="23"/>
      <c r="CY377" s="23"/>
      <c r="CZ377" s="23"/>
      <c r="DA377" s="23"/>
      <c r="DB377" s="23"/>
      <c r="DC377" s="23"/>
      <c r="DD377" s="23"/>
      <c r="DE377" s="23"/>
      <c r="DF377" s="23"/>
      <c r="DG377" s="23"/>
      <c r="DH377" s="23"/>
      <c r="DI377" s="23"/>
      <c r="DJ377" s="23"/>
      <c r="DK377" s="23"/>
      <c r="DL377" s="23"/>
      <c r="DM377" s="23"/>
      <c r="DN377" s="23"/>
      <c r="DO377" s="23"/>
      <c r="DP377" s="23"/>
      <c r="DQ377" s="23"/>
      <c r="DR377" s="23"/>
      <c r="DS377" s="23"/>
      <c r="DT377" s="23"/>
      <c r="DU377" s="23"/>
      <c r="DV377" s="23"/>
      <c r="DW377" s="23"/>
      <c r="DX377" s="23"/>
      <c r="DY377" s="23"/>
      <c r="DZ377" s="23"/>
      <c r="EA377" s="23"/>
      <c r="EB377" s="23"/>
      <c r="EC377" s="23"/>
      <c r="ED377" s="23"/>
      <c r="EE377" s="23"/>
      <c r="EF377" s="23"/>
      <c r="EG377" s="23"/>
      <c r="EH377" s="23"/>
      <c r="EI377" s="23"/>
      <c r="EJ377" s="23"/>
      <c r="EK377" s="23"/>
      <c r="EL377" s="23"/>
      <c r="EM377" s="23"/>
      <c r="EN377" s="23"/>
      <c r="EO377" s="23"/>
      <c r="EP377" s="23"/>
      <c r="EQ377" s="23"/>
      <c r="ER377" s="23"/>
      <c r="ES377" s="23"/>
      <c r="ET377" s="23"/>
      <c r="EU377" s="23"/>
      <c r="EV377" s="23"/>
      <c r="EW377" s="23"/>
      <c r="EX377" s="23"/>
      <c r="EY377" s="23"/>
      <c r="EZ377" s="23"/>
      <c r="FA377" s="23"/>
      <c r="FB377" s="23"/>
      <c r="FC377" s="23"/>
      <c r="FD377" s="23"/>
      <c r="FE377" s="23"/>
      <c r="FF377" s="23"/>
      <c r="FG377" s="23"/>
      <c r="FH377" s="23"/>
      <c r="FI377" s="23"/>
      <c r="FJ377" s="23"/>
      <c r="FK377" s="23"/>
      <c r="FL377" s="23"/>
      <c r="FM377" s="23"/>
      <c r="FN377" s="23"/>
      <c r="FO377" s="23"/>
      <c r="FP377" s="23"/>
      <c r="FQ377" s="23"/>
      <c r="FR377" s="23"/>
      <c r="FS377" s="23"/>
      <c r="FT377" s="23"/>
      <c r="FU377" s="23"/>
      <c r="FV377" s="23"/>
      <c r="FW377" s="23"/>
      <c r="FX377" s="23"/>
      <c r="FY377" s="23"/>
      <c r="FZ377" s="23"/>
      <c r="GA377" s="23"/>
      <c r="GB377" s="23"/>
      <c r="GC377" s="23"/>
      <c r="GD377" s="23"/>
      <c r="GE377" s="23"/>
      <c r="GF377" s="23"/>
      <c r="GG377" s="23"/>
      <c r="GH377" s="23"/>
      <c r="GI377" s="23"/>
      <c r="GJ377" s="23"/>
      <c r="GK377" s="23"/>
      <c r="GL377" s="23"/>
      <c r="GM377" s="23"/>
      <c r="GN377" s="23"/>
      <c r="GO377" s="23"/>
      <c r="GP377" s="23"/>
      <c r="GQ377" s="23"/>
      <c r="GR377" s="23"/>
      <c r="GS377" s="23"/>
      <c r="GT377" s="23"/>
      <c r="GU377" s="23"/>
      <c r="GV377" s="23"/>
      <c r="GW377" s="23"/>
      <c r="GX377" s="23"/>
      <c r="GY377" s="23"/>
      <c r="GZ377" s="23"/>
      <c r="HA377" s="23"/>
      <c r="HB377" s="23"/>
      <c r="HC377" s="23"/>
      <c r="HD377" s="23"/>
      <c r="HE377" s="23"/>
      <c r="HF377" s="23"/>
      <c r="HG377" s="23"/>
      <c r="HH377" s="23"/>
      <c r="HI377" s="23"/>
      <c r="HJ377" s="23"/>
      <c r="HK377" s="23"/>
      <c r="HL377" s="23"/>
      <c r="HM377" s="23"/>
      <c r="HN377" s="23"/>
      <c r="HO377" s="23"/>
      <c r="HP377" s="23"/>
      <c r="HQ377" s="23"/>
      <c r="HR377" s="23"/>
      <c r="HS377" s="23"/>
      <c r="HT377" s="23"/>
      <c r="HU377" s="23"/>
      <c r="HV377" s="23"/>
      <c r="HW377" s="23"/>
      <c r="HX377" s="23"/>
      <c r="HY377" s="23"/>
      <c r="HZ377" s="23"/>
      <c r="IA377" s="23"/>
      <c r="IB377" s="23"/>
      <c r="IC377" s="23"/>
      <c r="ID377" s="23"/>
      <c r="IE377" s="23"/>
      <c r="IF377" s="23"/>
      <c r="IG377" s="23"/>
      <c r="IH377" s="23"/>
      <c r="II377" s="23"/>
      <c r="IJ377" s="23"/>
      <c r="IK377" s="23"/>
      <c r="IL377" s="23"/>
      <c r="IM377" s="23"/>
      <c r="IN377" s="23"/>
      <c r="IO377" s="23"/>
      <c r="IP377" s="23"/>
      <c r="IQ377" s="23"/>
      <c r="IR377" s="23"/>
      <c r="IS377" s="23"/>
      <c r="IT377" s="23"/>
    </row>
    <row r="378" spans="1:254" customFormat="1" ht="33" customHeight="1" x14ac:dyDescent="0.2">
      <c r="A378" s="101">
        <v>9</v>
      </c>
      <c r="B378" s="109" t="s">
        <v>881</v>
      </c>
      <c r="C378" s="102" t="s">
        <v>882</v>
      </c>
      <c r="D378" s="103" t="s">
        <v>20</v>
      </c>
      <c r="E378" s="104">
        <v>2.2639999999999998</v>
      </c>
      <c r="F378" s="243"/>
      <c r="G378" s="108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  <c r="BX378" s="23"/>
      <c r="BY378" s="23"/>
      <c r="BZ378" s="23"/>
      <c r="CA378" s="23"/>
      <c r="CB378" s="23"/>
      <c r="CC378" s="23"/>
      <c r="CD378" s="23"/>
      <c r="CE378" s="23"/>
      <c r="CF378" s="23"/>
      <c r="CG378" s="23"/>
      <c r="CH378" s="23"/>
      <c r="CI378" s="23"/>
      <c r="CJ378" s="23"/>
      <c r="CK378" s="23"/>
      <c r="CL378" s="23"/>
      <c r="CM378" s="23"/>
      <c r="CN378" s="23"/>
      <c r="CO378" s="23"/>
      <c r="CP378" s="23"/>
      <c r="CQ378" s="23"/>
      <c r="CR378" s="23"/>
      <c r="CS378" s="23"/>
      <c r="CT378" s="23"/>
      <c r="CU378" s="23"/>
      <c r="CV378" s="23"/>
      <c r="CW378" s="23"/>
      <c r="CX378" s="23"/>
      <c r="CY378" s="23"/>
      <c r="CZ378" s="23"/>
      <c r="DA378" s="23"/>
      <c r="DB378" s="23"/>
      <c r="DC378" s="23"/>
      <c r="DD378" s="23"/>
      <c r="DE378" s="23"/>
      <c r="DF378" s="23"/>
      <c r="DG378" s="23"/>
      <c r="DH378" s="23"/>
      <c r="DI378" s="23"/>
      <c r="DJ378" s="23"/>
      <c r="DK378" s="23"/>
      <c r="DL378" s="23"/>
      <c r="DM378" s="23"/>
      <c r="DN378" s="23"/>
      <c r="DO378" s="23"/>
      <c r="DP378" s="23"/>
      <c r="DQ378" s="23"/>
      <c r="DR378" s="23"/>
      <c r="DS378" s="23"/>
      <c r="DT378" s="23"/>
      <c r="DU378" s="23"/>
      <c r="DV378" s="23"/>
      <c r="DW378" s="23"/>
      <c r="DX378" s="23"/>
      <c r="DY378" s="23"/>
      <c r="DZ378" s="23"/>
      <c r="EA378" s="23"/>
      <c r="EB378" s="23"/>
      <c r="EC378" s="23"/>
      <c r="ED378" s="23"/>
      <c r="EE378" s="23"/>
      <c r="EF378" s="23"/>
      <c r="EG378" s="23"/>
      <c r="EH378" s="23"/>
      <c r="EI378" s="23"/>
      <c r="EJ378" s="23"/>
      <c r="EK378" s="23"/>
      <c r="EL378" s="23"/>
      <c r="EM378" s="23"/>
      <c r="EN378" s="23"/>
      <c r="EO378" s="23"/>
      <c r="EP378" s="23"/>
      <c r="EQ378" s="23"/>
      <c r="ER378" s="23"/>
      <c r="ES378" s="23"/>
      <c r="ET378" s="23"/>
      <c r="EU378" s="23"/>
      <c r="EV378" s="23"/>
      <c r="EW378" s="23"/>
      <c r="EX378" s="23"/>
      <c r="EY378" s="23"/>
      <c r="EZ378" s="23"/>
      <c r="FA378" s="23"/>
      <c r="FB378" s="23"/>
      <c r="FC378" s="23"/>
      <c r="FD378" s="23"/>
      <c r="FE378" s="23"/>
      <c r="FF378" s="23"/>
      <c r="FG378" s="23"/>
      <c r="FH378" s="23"/>
      <c r="FI378" s="23"/>
      <c r="FJ378" s="23"/>
      <c r="FK378" s="23"/>
      <c r="FL378" s="23"/>
      <c r="FM378" s="23"/>
      <c r="FN378" s="23"/>
      <c r="FO378" s="23"/>
      <c r="FP378" s="23"/>
      <c r="FQ378" s="23"/>
      <c r="FR378" s="23"/>
      <c r="FS378" s="23"/>
      <c r="FT378" s="23"/>
      <c r="FU378" s="23"/>
      <c r="FV378" s="23"/>
      <c r="FW378" s="23"/>
      <c r="FX378" s="23"/>
      <c r="FY378" s="23"/>
      <c r="FZ378" s="23"/>
      <c r="GA378" s="23"/>
      <c r="GB378" s="23"/>
      <c r="GC378" s="23"/>
      <c r="GD378" s="23"/>
      <c r="GE378" s="23"/>
      <c r="GF378" s="23"/>
      <c r="GG378" s="23"/>
      <c r="GH378" s="23"/>
      <c r="GI378" s="23"/>
      <c r="GJ378" s="23"/>
      <c r="GK378" s="23"/>
      <c r="GL378" s="23"/>
      <c r="GM378" s="23"/>
      <c r="GN378" s="23"/>
      <c r="GO378" s="23"/>
      <c r="GP378" s="23"/>
      <c r="GQ378" s="23"/>
      <c r="GR378" s="23"/>
      <c r="GS378" s="23"/>
      <c r="GT378" s="23"/>
      <c r="GU378" s="23"/>
      <c r="GV378" s="23"/>
      <c r="GW378" s="23"/>
      <c r="GX378" s="23"/>
      <c r="GY378" s="23"/>
      <c r="GZ378" s="23"/>
      <c r="HA378" s="23"/>
      <c r="HB378" s="23"/>
      <c r="HC378" s="23"/>
      <c r="HD378" s="23"/>
      <c r="HE378" s="23"/>
      <c r="HF378" s="23"/>
      <c r="HG378" s="23"/>
      <c r="HH378" s="23"/>
      <c r="HI378" s="23"/>
      <c r="HJ378" s="23"/>
      <c r="HK378" s="23"/>
      <c r="HL378" s="23"/>
      <c r="HM378" s="23"/>
      <c r="HN378" s="23"/>
      <c r="HO378" s="23"/>
      <c r="HP378" s="23"/>
      <c r="HQ378" s="23"/>
      <c r="HR378" s="23"/>
      <c r="HS378" s="23"/>
      <c r="HT378" s="23"/>
      <c r="HU378" s="23"/>
      <c r="HV378" s="23"/>
      <c r="HW378" s="23"/>
      <c r="HX378" s="23"/>
      <c r="HY378" s="23"/>
      <c r="HZ378" s="23"/>
      <c r="IA378" s="23"/>
      <c r="IB378" s="23"/>
      <c r="IC378" s="23"/>
      <c r="ID378" s="23"/>
      <c r="IE378" s="23"/>
      <c r="IF378" s="23"/>
      <c r="IG378" s="23"/>
      <c r="IH378" s="23"/>
      <c r="II378" s="23"/>
      <c r="IJ378" s="23"/>
      <c r="IK378" s="23"/>
      <c r="IL378" s="23"/>
      <c r="IM378" s="23"/>
      <c r="IN378" s="23"/>
      <c r="IO378" s="23"/>
      <c r="IP378" s="23"/>
      <c r="IQ378" s="23"/>
      <c r="IR378" s="23"/>
      <c r="IS378" s="23"/>
      <c r="IT378" s="23"/>
    </row>
    <row r="379" spans="1:254" customFormat="1" ht="33" customHeight="1" x14ac:dyDescent="0.2">
      <c r="A379" s="101">
        <v>10</v>
      </c>
      <c r="B379" s="109" t="s">
        <v>889</v>
      </c>
      <c r="C379" s="102" t="s">
        <v>890</v>
      </c>
      <c r="D379" s="103" t="s">
        <v>891</v>
      </c>
      <c r="E379" s="104">
        <v>2.2639999999999998</v>
      </c>
      <c r="F379" s="243"/>
      <c r="G379" s="108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  <c r="BX379" s="23"/>
      <c r="BY379" s="23"/>
      <c r="BZ379" s="23"/>
      <c r="CA379" s="23"/>
      <c r="CB379" s="23"/>
      <c r="CC379" s="23"/>
      <c r="CD379" s="23"/>
      <c r="CE379" s="23"/>
      <c r="CF379" s="23"/>
      <c r="CG379" s="23"/>
      <c r="CH379" s="23"/>
      <c r="CI379" s="23"/>
      <c r="CJ379" s="23"/>
      <c r="CK379" s="23"/>
      <c r="CL379" s="23"/>
      <c r="CM379" s="23"/>
      <c r="CN379" s="23"/>
      <c r="CO379" s="23"/>
      <c r="CP379" s="23"/>
      <c r="CQ379" s="23"/>
      <c r="CR379" s="23"/>
      <c r="CS379" s="23"/>
      <c r="CT379" s="23"/>
      <c r="CU379" s="23"/>
      <c r="CV379" s="23"/>
      <c r="CW379" s="23"/>
      <c r="CX379" s="23"/>
      <c r="CY379" s="23"/>
      <c r="CZ379" s="23"/>
      <c r="DA379" s="23"/>
      <c r="DB379" s="23"/>
      <c r="DC379" s="23"/>
      <c r="DD379" s="23"/>
      <c r="DE379" s="23"/>
      <c r="DF379" s="23"/>
      <c r="DG379" s="23"/>
      <c r="DH379" s="23"/>
      <c r="DI379" s="23"/>
      <c r="DJ379" s="23"/>
      <c r="DK379" s="23"/>
      <c r="DL379" s="23"/>
      <c r="DM379" s="23"/>
      <c r="DN379" s="23"/>
      <c r="DO379" s="23"/>
      <c r="DP379" s="23"/>
      <c r="DQ379" s="23"/>
      <c r="DR379" s="23"/>
      <c r="DS379" s="23"/>
      <c r="DT379" s="23"/>
      <c r="DU379" s="23"/>
      <c r="DV379" s="23"/>
      <c r="DW379" s="23"/>
      <c r="DX379" s="23"/>
      <c r="DY379" s="23"/>
      <c r="DZ379" s="23"/>
      <c r="EA379" s="23"/>
      <c r="EB379" s="23"/>
      <c r="EC379" s="23"/>
      <c r="ED379" s="23"/>
      <c r="EE379" s="23"/>
      <c r="EF379" s="23"/>
      <c r="EG379" s="23"/>
      <c r="EH379" s="23"/>
      <c r="EI379" s="23"/>
      <c r="EJ379" s="23"/>
      <c r="EK379" s="23"/>
      <c r="EL379" s="23"/>
      <c r="EM379" s="23"/>
      <c r="EN379" s="23"/>
      <c r="EO379" s="23"/>
      <c r="EP379" s="23"/>
      <c r="EQ379" s="23"/>
      <c r="ER379" s="23"/>
      <c r="ES379" s="23"/>
      <c r="ET379" s="23"/>
      <c r="EU379" s="23"/>
      <c r="EV379" s="23"/>
      <c r="EW379" s="23"/>
      <c r="EX379" s="23"/>
      <c r="EY379" s="23"/>
      <c r="EZ379" s="23"/>
      <c r="FA379" s="23"/>
      <c r="FB379" s="23"/>
      <c r="FC379" s="23"/>
      <c r="FD379" s="23"/>
      <c r="FE379" s="23"/>
      <c r="FF379" s="23"/>
      <c r="FG379" s="23"/>
      <c r="FH379" s="23"/>
      <c r="FI379" s="23"/>
      <c r="FJ379" s="23"/>
      <c r="FK379" s="23"/>
      <c r="FL379" s="23"/>
      <c r="FM379" s="23"/>
      <c r="FN379" s="23"/>
      <c r="FO379" s="23"/>
      <c r="FP379" s="23"/>
      <c r="FQ379" s="23"/>
      <c r="FR379" s="23"/>
      <c r="FS379" s="23"/>
      <c r="FT379" s="23"/>
      <c r="FU379" s="23"/>
      <c r="FV379" s="23"/>
      <c r="FW379" s="23"/>
      <c r="FX379" s="23"/>
      <c r="FY379" s="23"/>
      <c r="FZ379" s="23"/>
      <c r="GA379" s="23"/>
      <c r="GB379" s="23"/>
      <c r="GC379" s="23"/>
      <c r="GD379" s="23"/>
      <c r="GE379" s="23"/>
      <c r="GF379" s="23"/>
      <c r="GG379" s="23"/>
      <c r="GH379" s="23"/>
      <c r="GI379" s="23"/>
      <c r="GJ379" s="23"/>
      <c r="GK379" s="23"/>
      <c r="GL379" s="23"/>
      <c r="GM379" s="23"/>
      <c r="GN379" s="23"/>
      <c r="GO379" s="23"/>
      <c r="GP379" s="23"/>
      <c r="GQ379" s="23"/>
      <c r="GR379" s="23"/>
      <c r="GS379" s="23"/>
      <c r="GT379" s="23"/>
      <c r="GU379" s="23"/>
      <c r="GV379" s="23"/>
      <c r="GW379" s="23"/>
      <c r="GX379" s="23"/>
      <c r="GY379" s="23"/>
      <c r="GZ379" s="23"/>
      <c r="HA379" s="23"/>
      <c r="HB379" s="23"/>
      <c r="HC379" s="23"/>
      <c r="HD379" s="23"/>
      <c r="HE379" s="23"/>
      <c r="HF379" s="23"/>
      <c r="HG379" s="23"/>
      <c r="HH379" s="23"/>
      <c r="HI379" s="23"/>
      <c r="HJ379" s="23"/>
      <c r="HK379" s="23"/>
      <c r="HL379" s="23"/>
      <c r="HM379" s="23"/>
      <c r="HN379" s="23"/>
      <c r="HO379" s="23"/>
      <c r="HP379" s="23"/>
      <c r="HQ379" s="23"/>
      <c r="HR379" s="23"/>
      <c r="HS379" s="23"/>
      <c r="HT379" s="23"/>
      <c r="HU379" s="23"/>
      <c r="HV379" s="23"/>
      <c r="HW379" s="23"/>
      <c r="HX379" s="23"/>
      <c r="HY379" s="23"/>
      <c r="HZ379" s="23"/>
      <c r="IA379" s="23"/>
      <c r="IB379" s="23"/>
      <c r="IC379" s="23"/>
      <c r="ID379" s="23"/>
      <c r="IE379" s="23"/>
      <c r="IF379" s="23"/>
      <c r="IG379" s="23"/>
      <c r="IH379" s="23"/>
      <c r="II379" s="23"/>
      <c r="IJ379" s="23"/>
      <c r="IK379" s="23"/>
      <c r="IL379" s="23"/>
      <c r="IM379" s="23"/>
      <c r="IN379" s="23"/>
      <c r="IO379" s="23"/>
      <c r="IP379" s="23"/>
      <c r="IQ379" s="23"/>
      <c r="IR379" s="23"/>
      <c r="IS379" s="23"/>
      <c r="IT379" s="23"/>
    </row>
    <row r="380" spans="1:254" customFormat="1" ht="33" customHeight="1" x14ac:dyDescent="0.2">
      <c r="A380" s="101">
        <v>11</v>
      </c>
      <c r="B380" s="109" t="s">
        <v>892</v>
      </c>
      <c r="C380" s="102" t="s">
        <v>893</v>
      </c>
      <c r="D380" s="103" t="s">
        <v>891</v>
      </c>
      <c r="E380" s="104">
        <v>2.2639999999999998</v>
      </c>
      <c r="F380" s="243"/>
      <c r="G380" s="108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  <c r="BX380" s="23"/>
      <c r="BY380" s="23"/>
      <c r="BZ380" s="23"/>
      <c r="CA380" s="23"/>
      <c r="CB380" s="23"/>
      <c r="CC380" s="23"/>
      <c r="CD380" s="23"/>
      <c r="CE380" s="23"/>
      <c r="CF380" s="23"/>
      <c r="CG380" s="23"/>
      <c r="CH380" s="23"/>
      <c r="CI380" s="23"/>
      <c r="CJ380" s="23"/>
      <c r="CK380" s="23"/>
      <c r="CL380" s="23"/>
      <c r="CM380" s="23"/>
      <c r="CN380" s="23"/>
      <c r="CO380" s="23"/>
      <c r="CP380" s="23"/>
      <c r="CQ380" s="23"/>
      <c r="CR380" s="23"/>
      <c r="CS380" s="23"/>
      <c r="CT380" s="23"/>
      <c r="CU380" s="23"/>
      <c r="CV380" s="23"/>
      <c r="CW380" s="23"/>
      <c r="CX380" s="23"/>
      <c r="CY380" s="23"/>
      <c r="CZ380" s="23"/>
      <c r="DA380" s="23"/>
      <c r="DB380" s="23"/>
      <c r="DC380" s="23"/>
      <c r="DD380" s="23"/>
      <c r="DE380" s="23"/>
      <c r="DF380" s="23"/>
      <c r="DG380" s="23"/>
      <c r="DH380" s="23"/>
      <c r="DI380" s="23"/>
      <c r="DJ380" s="23"/>
      <c r="DK380" s="23"/>
      <c r="DL380" s="23"/>
      <c r="DM380" s="23"/>
      <c r="DN380" s="23"/>
      <c r="DO380" s="23"/>
      <c r="DP380" s="23"/>
      <c r="DQ380" s="23"/>
      <c r="DR380" s="23"/>
      <c r="DS380" s="23"/>
      <c r="DT380" s="23"/>
      <c r="DU380" s="23"/>
      <c r="DV380" s="23"/>
      <c r="DW380" s="23"/>
      <c r="DX380" s="23"/>
      <c r="DY380" s="23"/>
      <c r="DZ380" s="23"/>
      <c r="EA380" s="23"/>
      <c r="EB380" s="23"/>
      <c r="EC380" s="23"/>
      <c r="ED380" s="23"/>
      <c r="EE380" s="23"/>
      <c r="EF380" s="23"/>
      <c r="EG380" s="23"/>
      <c r="EH380" s="23"/>
      <c r="EI380" s="23"/>
      <c r="EJ380" s="23"/>
      <c r="EK380" s="23"/>
      <c r="EL380" s="23"/>
      <c r="EM380" s="23"/>
      <c r="EN380" s="23"/>
      <c r="EO380" s="23"/>
      <c r="EP380" s="23"/>
      <c r="EQ380" s="23"/>
      <c r="ER380" s="23"/>
      <c r="ES380" s="23"/>
      <c r="ET380" s="23"/>
      <c r="EU380" s="23"/>
      <c r="EV380" s="23"/>
      <c r="EW380" s="23"/>
      <c r="EX380" s="23"/>
      <c r="EY380" s="23"/>
      <c r="EZ380" s="23"/>
      <c r="FA380" s="23"/>
      <c r="FB380" s="23"/>
      <c r="FC380" s="23"/>
      <c r="FD380" s="23"/>
      <c r="FE380" s="23"/>
      <c r="FF380" s="23"/>
      <c r="FG380" s="23"/>
      <c r="FH380" s="23"/>
      <c r="FI380" s="23"/>
      <c r="FJ380" s="23"/>
      <c r="FK380" s="23"/>
      <c r="FL380" s="23"/>
      <c r="FM380" s="23"/>
      <c r="FN380" s="23"/>
      <c r="FO380" s="23"/>
      <c r="FP380" s="23"/>
      <c r="FQ380" s="23"/>
      <c r="FR380" s="23"/>
      <c r="FS380" s="23"/>
      <c r="FT380" s="23"/>
      <c r="FU380" s="23"/>
      <c r="FV380" s="23"/>
      <c r="FW380" s="23"/>
      <c r="FX380" s="23"/>
      <c r="FY380" s="23"/>
      <c r="FZ380" s="23"/>
      <c r="GA380" s="23"/>
      <c r="GB380" s="23"/>
      <c r="GC380" s="23"/>
      <c r="GD380" s="23"/>
      <c r="GE380" s="23"/>
      <c r="GF380" s="23"/>
      <c r="GG380" s="23"/>
      <c r="GH380" s="23"/>
      <c r="GI380" s="23"/>
      <c r="GJ380" s="23"/>
      <c r="GK380" s="23"/>
      <c r="GL380" s="23"/>
      <c r="GM380" s="23"/>
      <c r="GN380" s="23"/>
      <c r="GO380" s="23"/>
      <c r="GP380" s="23"/>
      <c r="GQ380" s="23"/>
      <c r="GR380" s="23"/>
      <c r="GS380" s="23"/>
      <c r="GT380" s="23"/>
      <c r="GU380" s="23"/>
      <c r="GV380" s="23"/>
      <c r="GW380" s="23"/>
      <c r="GX380" s="23"/>
      <c r="GY380" s="23"/>
      <c r="GZ380" s="23"/>
      <c r="HA380" s="23"/>
      <c r="HB380" s="23"/>
      <c r="HC380" s="23"/>
      <c r="HD380" s="23"/>
      <c r="HE380" s="23"/>
      <c r="HF380" s="23"/>
      <c r="HG380" s="23"/>
      <c r="HH380" s="23"/>
      <c r="HI380" s="23"/>
      <c r="HJ380" s="23"/>
      <c r="HK380" s="23"/>
      <c r="HL380" s="23"/>
      <c r="HM380" s="23"/>
      <c r="HN380" s="23"/>
      <c r="HO380" s="23"/>
      <c r="HP380" s="23"/>
      <c r="HQ380" s="23"/>
      <c r="HR380" s="23"/>
      <c r="HS380" s="23"/>
      <c r="HT380" s="23"/>
      <c r="HU380" s="23"/>
      <c r="HV380" s="23"/>
      <c r="HW380" s="23"/>
      <c r="HX380" s="23"/>
      <c r="HY380" s="23"/>
      <c r="HZ380" s="23"/>
      <c r="IA380" s="23"/>
      <c r="IB380" s="23"/>
      <c r="IC380" s="23"/>
      <c r="ID380" s="23"/>
      <c r="IE380" s="23"/>
      <c r="IF380" s="23"/>
      <c r="IG380" s="23"/>
      <c r="IH380" s="23"/>
      <c r="II380" s="23"/>
      <c r="IJ380" s="23"/>
      <c r="IK380" s="23"/>
      <c r="IL380" s="23"/>
      <c r="IM380" s="23"/>
      <c r="IN380" s="23"/>
      <c r="IO380" s="23"/>
      <c r="IP380" s="23"/>
      <c r="IQ380" s="23"/>
      <c r="IR380" s="23"/>
      <c r="IS380" s="23"/>
      <c r="IT380" s="23"/>
    </row>
    <row r="381" spans="1:254" customFormat="1" ht="33" customHeight="1" x14ac:dyDescent="0.2">
      <c r="A381" s="101">
        <v>12</v>
      </c>
      <c r="B381" s="109" t="s">
        <v>894</v>
      </c>
      <c r="C381" s="102" t="s">
        <v>895</v>
      </c>
      <c r="D381" s="103" t="s">
        <v>896</v>
      </c>
      <c r="E381" s="104">
        <v>7.3120000000000003</v>
      </c>
      <c r="F381" s="243"/>
      <c r="G381" s="108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  <c r="BX381" s="23"/>
      <c r="BY381" s="23"/>
      <c r="BZ381" s="23"/>
      <c r="CA381" s="23"/>
      <c r="CB381" s="23"/>
      <c r="CC381" s="23"/>
      <c r="CD381" s="23"/>
      <c r="CE381" s="23"/>
      <c r="CF381" s="23"/>
      <c r="CG381" s="23"/>
      <c r="CH381" s="23"/>
      <c r="CI381" s="23"/>
      <c r="CJ381" s="23"/>
      <c r="CK381" s="23"/>
      <c r="CL381" s="23"/>
      <c r="CM381" s="23"/>
      <c r="CN381" s="23"/>
      <c r="CO381" s="23"/>
      <c r="CP381" s="23"/>
      <c r="CQ381" s="23"/>
      <c r="CR381" s="23"/>
      <c r="CS381" s="23"/>
      <c r="CT381" s="23"/>
      <c r="CU381" s="23"/>
      <c r="CV381" s="23"/>
      <c r="CW381" s="23"/>
      <c r="CX381" s="23"/>
      <c r="CY381" s="23"/>
      <c r="CZ381" s="23"/>
      <c r="DA381" s="23"/>
      <c r="DB381" s="23"/>
      <c r="DC381" s="23"/>
      <c r="DD381" s="23"/>
      <c r="DE381" s="23"/>
      <c r="DF381" s="23"/>
      <c r="DG381" s="23"/>
      <c r="DH381" s="23"/>
      <c r="DI381" s="23"/>
      <c r="DJ381" s="23"/>
      <c r="DK381" s="23"/>
      <c r="DL381" s="23"/>
      <c r="DM381" s="23"/>
      <c r="DN381" s="23"/>
      <c r="DO381" s="23"/>
      <c r="DP381" s="23"/>
      <c r="DQ381" s="23"/>
      <c r="DR381" s="23"/>
      <c r="DS381" s="23"/>
      <c r="DT381" s="23"/>
      <c r="DU381" s="23"/>
      <c r="DV381" s="23"/>
      <c r="DW381" s="23"/>
      <c r="DX381" s="23"/>
      <c r="DY381" s="23"/>
      <c r="DZ381" s="23"/>
      <c r="EA381" s="23"/>
      <c r="EB381" s="23"/>
      <c r="EC381" s="23"/>
      <c r="ED381" s="23"/>
      <c r="EE381" s="23"/>
      <c r="EF381" s="23"/>
      <c r="EG381" s="23"/>
      <c r="EH381" s="23"/>
      <c r="EI381" s="23"/>
      <c r="EJ381" s="23"/>
      <c r="EK381" s="23"/>
      <c r="EL381" s="23"/>
      <c r="EM381" s="23"/>
      <c r="EN381" s="23"/>
      <c r="EO381" s="23"/>
      <c r="EP381" s="23"/>
      <c r="EQ381" s="23"/>
      <c r="ER381" s="23"/>
      <c r="ES381" s="23"/>
      <c r="ET381" s="23"/>
      <c r="EU381" s="23"/>
      <c r="EV381" s="23"/>
      <c r="EW381" s="23"/>
      <c r="EX381" s="23"/>
      <c r="EY381" s="23"/>
      <c r="EZ381" s="23"/>
      <c r="FA381" s="23"/>
      <c r="FB381" s="23"/>
      <c r="FC381" s="23"/>
      <c r="FD381" s="23"/>
      <c r="FE381" s="23"/>
      <c r="FF381" s="23"/>
      <c r="FG381" s="23"/>
      <c r="FH381" s="23"/>
      <c r="FI381" s="23"/>
      <c r="FJ381" s="23"/>
      <c r="FK381" s="23"/>
      <c r="FL381" s="23"/>
      <c r="FM381" s="23"/>
      <c r="FN381" s="23"/>
      <c r="FO381" s="23"/>
      <c r="FP381" s="23"/>
      <c r="FQ381" s="23"/>
      <c r="FR381" s="23"/>
      <c r="FS381" s="23"/>
      <c r="FT381" s="23"/>
      <c r="FU381" s="23"/>
      <c r="FV381" s="23"/>
      <c r="FW381" s="23"/>
      <c r="FX381" s="23"/>
      <c r="FY381" s="23"/>
      <c r="FZ381" s="23"/>
      <c r="GA381" s="23"/>
      <c r="GB381" s="23"/>
      <c r="GC381" s="23"/>
      <c r="GD381" s="23"/>
      <c r="GE381" s="23"/>
      <c r="GF381" s="23"/>
      <c r="GG381" s="23"/>
      <c r="GH381" s="23"/>
      <c r="GI381" s="23"/>
      <c r="GJ381" s="23"/>
      <c r="GK381" s="23"/>
      <c r="GL381" s="23"/>
      <c r="GM381" s="23"/>
      <c r="GN381" s="23"/>
      <c r="GO381" s="23"/>
      <c r="GP381" s="23"/>
      <c r="GQ381" s="23"/>
      <c r="GR381" s="23"/>
      <c r="GS381" s="23"/>
      <c r="GT381" s="23"/>
      <c r="GU381" s="23"/>
      <c r="GV381" s="23"/>
      <c r="GW381" s="23"/>
      <c r="GX381" s="23"/>
      <c r="GY381" s="23"/>
      <c r="GZ381" s="23"/>
      <c r="HA381" s="23"/>
      <c r="HB381" s="23"/>
      <c r="HC381" s="23"/>
      <c r="HD381" s="23"/>
      <c r="HE381" s="23"/>
      <c r="HF381" s="23"/>
      <c r="HG381" s="23"/>
      <c r="HH381" s="23"/>
      <c r="HI381" s="23"/>
      <c r="HJ381" s="23"/>
      <c r="HK381" s="23"/>
      <c r="HL381" s="23"/>
      <c r="HM381" s="23"/>
      <c r="HN381" s="23"/>
      <c r="HO381" s="23"/>
      <c r="HP381" s="23"/>
      <c r="HQ381" s="23"/>
      <c r="HR381" s="23"/>
      <c r="HS381" s="23"/>
      <c r="HT381" s="23"/>
      <c r="HU381" s="23"/>
      <c r="HV381" s="23"/>
      <c r="HW381" s="23"/>
      <c r="HX381" s="23"/>
      <c r="HY381" s="23"/>
      <c r="HZ381" s="23"/>
      <c r="IA381" s="23"/>
      <c r="IB381" s="23"/>
      <c r="IC381" s="23"/>
      <c r="ID381" s="23"/>
      <c r="IE381" s="23"/>
      <c r="IF381" s="23"/>
      <c r="IG381" s="23"/>
      <c r="IH381" s="23"/>
      <c r="II381" s="23"/>
      <c r="IJ381" s="23"/>
      <c r="IK381" s="23"/>
      <c r="IL381" s="23"/>
      <c r="IM381" s="23"/>
      <c r="IN381" s="23"/>
      <c r="IO381" s="23"/>
      <c r="IP381" s="23"/>
      <c r="IQ381" s="23"/>
      <c r="IR381" s="23"/>
      <c r="IS381" s="23"/>
      <c r="IT381" s="23"/>
    </row>
    <row r="382" spans="1:254" customFormat="1" ht="18" customHeight="1" x14ac:dyDescent="0.2">
      <c r="C382" s="25" t="s">
        <v>328</v>
      </c>
      <c r="D382" s="25"/>
      <c r="E382" s="25"/>
      <c r="F382" s="25"/>
      <c r="G382" s="267">
        <v>224919.6</v>
      </c>
    </row>
    <row r="383" spans="1:254" customFormat="1" ht="22.5" customHeight="1" outlineLevel="1" thickBot="1" x14ac:dyDescent="0.25">
      <c r="A383" s="442" t="s">
        <v>970</v>
      </c>
      <c r="B383" s="442"/>
      <c r="C383" s="442"/>
      <c r="D383" s="442"/>
      <c r="E383" s="442"/>
      <c r="F383" s="442"/>
      <c r="G383" s="442"/>
      <c r="BU383" s="26" t="str">
        <f>A383</f>
        <v xml:space="preserve"> 6.1.5.3 Ограждение территории изм.24 </v>
      </c>
      <c r="IT383" s="23"/>
    </row>
    <row r="384" spans="1:254" customFormat="1" ht="22.5" customHeight="1" x14ac:dyDescent="0.2">
      <c r="A384" s="52">
        <v>1</v>
      </c>
      <c r="B384" s="60" t="s">
        <v>969</v>
      </c>
      <c r="C384" s="53" t="s">
        <v>968</v>
      </c>
      <c r="D384" s="54" t="s">
        <v>967</v>
      </c>
      <c r="E384" s="55">
        <v>0.76</v>
      </c>
      <c r="F384" s="242"/>
      <c r="G384" s="59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  <c r="BX384" s="23"/>
      <c r="BY384" s="23"/>
      <c r="BZ384" s="23"/>
      <c r="CA384" s="23"/>
      <c r="CB384" s="23"/>
      <c r="CC384" s="23"/>
      <c r="CD384" s="23"/>
      <c r="CE384" s="23"/>
      <c r="CF384" s="23"/>
      <c r="CG384" s="23"/>
      <c r="CH384" s="23"/>
      <c r="CI384" s="23"/>
      <c r="CJ384" s="23"/>
      <c r="CK384" s="23"/>
      <c r="CL384" s="23"/>
      <c r="CM384" s="23"/>
      <c r="CN384" s="23"/>
      <c r="CO384" s="23"/>
      <c r="CP384" s="23"/>
      <c r="CQ384" s="23"/>
      <c r="CR384" s="23"/>
      <c r="CS384" s="23"/>
      <c r="CT384" s="23"/>
      <c r="CU384" s="23"/>
      <c r="CV384" s="23"/>
      <c r="CW384" s="23"/>
      <c r="CX384" s="23"/>
      <c r="CY384" s="23"/>
      <c r="CZ384" s="23"/>
      <c r="DA384" s="23"/>
      <c r="DB384" s="23"/>
      <c r="DC384" s="23"/>
      <c r="DD384" s="23"/>
      <c r="DE384" s="23"/>
      <c r="DF384" s="23"/>
      <c r="DG384" s="23"/>
      <c r="DH384" s="23"/>
      <c r="DI384" s="23"/>
      <c r="DJ384" s="23"/>
      <c r="DK384" s="23"/>
      <c r="DL384" s="23"/>
      <c r="DM384" s="23"/>
      <c r="DN384" s="23"/>
      <c r="DO384" s="23"/>
      <c r="DP384" s="23"/>
      <c r="DQ384" s="23"/>
      <c r="DR384" s="23"/>
      <c r="DS384" s="23"/>
      <c r="DT384" s="23"/>
      <c r="DU384" s="23"/>
      <c r="DV384" s="23"/>
      <c r="DW384" s="23"/>
      <c r="DX384" s="23"/>
      <c r="DY384" s="23"/>
      <c r="DZ384" s="23"/>
      <c r="EA384" s="23"/>
      <c r="EB384" s="23"/>
      <c r="EC384" s="23"/>
      <c r="ED384" s="23"/>
      <c r="EE384" s="23"/>
      <c r="EF384" s="23"/>
      <c r="EG384" s="23"/>
      <c r="EH384" s="23"/>
      <c r="EI384" s="23"/>
      <c r="EJ384" s="23"/>
      <c r="EK384" s="23"/>
      <c r="EL384" s="23"/>
      <c r="EM384" s="23"/>
      <c r="EN384" s="23"/>
      <c r="EO384" s="23"/>
      <c r="EP384" s="23"/>
      <c r="EQ384" s="23"/>
      <c r="ER384" s="23"/>
      <c r="ES384" s="23"/>
      <c r="ET384" s="23"/>
      <c r="EU384" s="23"/>
      <c r="EV384" s="23"/>
      <c r="EW384" s="23"/>
      <c r="EX384" s="23"/>
      <c r="EY384" s="23"/>
      <c r="EZ384" s="23"/>
      <c r="FA384" s="23"/>
      <c r="FB384" s="23"/>
      <c r="FC384" s="23"/>
      <c r="FD384" s="23"/>
      <c r="FE384" s="23"/>
      <c r="FF384" s="23"/>
      <c r="FG384" s="23"/>
      <c r="FH384" s="23"/>
      <c r="FI384" s="23"/>
      <c r="FJ384" s="23"/>
      <c r="FK384" s="23"/>
      <c r="FL384" s="23"/>
      <c r="FM384" s="23"/>
      <c r="FN384" s="23"/>
      <c r="FO384" s="23"/>
      <c r="FP384" s="23"/>
      <c r="FQ384" s="23"/>
      <c r="FR384" s="23"/>
      <c r="FS384" s="23"/>
      <c r="FT384" s="23"/>
      <c r="FU384" s="23"/>
      <c r="FV384" s="23"/>
      <c r="FW384" s="23"/>
      <c r="FX384" s="23"/>
      <c r="FY384" s="23"/>
      <c r="FZ384" s="23"/>
      <c r="GA384" s="23"/>
      <c r="GB384" s="23"/>
      <c r="GC384" s="23"/>
      <c r="GD384" s="23"/>
      <c r="GE384" s="23"/>
      <c r="GF384" s="23"/>
      <c r="GG384" s="23"/>
      <c r="GH384" s="23"/>
      <c r="GI384" s="23"/>
      <c r="GJ384" s="23"/>
      <c r="GK384" s="23"/>
      <c r="GL384" s="23"/>
      <c r="GM384" s="23"/>
      <c r="GN384" s="23"/>
      <c r="GO384" s="23"/>
      <c r="GP384" s="23"/>
      <c r="GQ384" s="23"/>
      <c r="GR384" s="23"/>
      <c r="GS384" s="23"/>
      <c r="GT384" s="23"/>
      <c r="GU384" s="23"/>
      <c r="GV384" s="23"/>
      <c r="GW384" s="23"/>
      <c r="GX384" s="23"/>
      <c r="GY384" s="23"/>
      <c r="GZ384" s="23"/>
      <c r="HA384" s="23"/>
      <c r="HB384" s="23"/>
      <c r="HC384" s="23"/>
      <c r="HD384" s="23"/>
      <c r="HE384" s="23"/>
      <c r="HF384" s="23"/>
      <c r="HG384" s="23"/>
      <c r="HH384" s="23"/>
      <c r="HI384" s="23"/>
      <c r="HJ384" s="23"/>
      <c r="HK384" s="23"/>
      <c r="HL384" s="23"/>
      <c r="HM384" s="23"/>
      <c r="HN384" s="23"/>
      <c r="HO384" s="23"/>
      <c r="HP384" s="23"/>
      <c r="HQ384" s="23"/>
      <c r="HR384" s="23"/>
      <c r="HS384" s="23"/>
      <c r="HT384" s="23"/>
      <c r="HU384" s="23"/>
      <c r="HV384" s="23"/>
      <c r="HW384" s="23"/>
      <c r="HX384" s="23"/>
      <c r="HY384" s="23"/>
      <c r="HZ384" s="23"/>
      <c r="IA384" s="23"/>
      <c r="IB384" s="23"/>
      <c r="IC384" s="23"/>
      <c r="ID384" s="23"/>
      <c r="IE384" s="23"/>
      <c r="IF384" s="23"/>
      <c r="IG384" s="23"/>
      <c r="IH384" s="23"/>
      <c r="II384" s="23"/>
      <c r="IJ384" s="23"/>
      <c r="IK384" s="23"/>
      <c r="IL384" s="23"/>
      <c r="IM384" s="23"/>
      <c r="IN384" s="23"/>
      <c r="IO384" s="23"/>
      <c r="IP384" s="23"/>
      <c r="IQ384" s="23"/>
      <c r="IR384" s="23"/>
      <c r="IS384" s="23"/>
      <c r="IT384" s="23"/>
    </row>
    <row r="385" spans="1:254" customFormat="1" ht="22.5" customHeight="1" x14ac:dyDescent="0.2">
      <c r="A385" s="101">
        <v>2</v>
      </c>
      <c r="B385" s="109" t="s">
        <v>38</v>
      </c>
      <c r="C385" s="102" t="s">
        <v>966</v>
      </c>
      <c r="D385" s="103" t="s">
        <v>40</v>
      </c>
      <c r="E385" s="104">
        <v>8.3599999999999994E-3</v>
      </c>
      <c r="F385" s="243"/>
      <c r="G385" s="108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  <c r="BX385" s="23"/>
      <c r="BY385" s="23"/>
      <c r="BZ385" s="23"/>
      <c r="CA385" s="23"/>
      <c r="CB385" s="23"/>
      <c r="CC385" s="23"/>
      <c r="CD385" s="23"/>
      <c r="CE385" s="23"/>
      <c r="CF385" s="23"/>
      <c r="CG385" s="23"/>
      <c r="CH385" s="23"/>
      <c r="CI385" s="23"/>
      <c r="CJ385" s="23"/>
      <c r="CK385" s="23"/>
      <c r="CL385" s="23"/>
      <c r="CM385" s="23"/>
      <c r="CN385" s="23"/>
      <c r="CO385" s="23"/>
      <c r="CP385" s="23"/>
      <c r="CQ385" s="23"/>
      <c r="CR385" s="23"/>
      <c r="CS385" s="23"/>
      <c r="CT385" s="23"/>
      <c r="CU385" s="23"/>
      <c r="CV385" s="23"/>
      <c r="CW385" s="23"/>
      <c r="CX385" s="23"/>
      <c r="CY385" s="23"/>
      <c r="CZ385" s="23"/>
      <c r="DA385" s="23"/>
      <c r="DB385" s="23"/>
      <c r="DC385" s="23"/>
      <c r="DD385" s="23"/>
      <c r="DE385" s="23"/>
      <c r="DF385" s="23"/>
      <c r="DG385" s="23"/>
      <c r="DH385" s="23"/>
      <c r="DI385" s="23"/>
      <c r="DJ385" s="23"/>
      <c r="DK385" s="23"/>
      <c r="DL385" s="23"/>
      <c r="DM385" s="23"/>
      <c r="DN385" s="23"/>
      <c r="DO385" s="23"/>
      <c r="DP385" s="23"/>
      <c r="DQ385" s="23"/>
      <c r="DR385" s="23"/>
      <c r="DS385" s="23"/>
      <c r="DT385" s="23"/>
      <c r="DU385" s="23"/>
      <c r="DV385" s="23"/>
      <c r="DW385" s="23"/>
      <c r="DX385" s="23"/>
      <c r="DY385" s="23"/>
      <c r="DZ385" s="23"/>
      <c r="EA385" s="23"/>
      <c r="EB385" s="23"/>
      <c r="EC385" s="23"/>
      <c r="ED385" s="23"/>
      <c r="EE385" s="23"/>
      <c r="EF385" s="23"/>
      <c r="EG385" s="23"/>
      <c r="EH385" s="23"/>
      <c r="EI385" s="23"/>
      <c r="EJ385" s="23"/>
      <c r="EK385" s="23"/>
      <c r="EL385" s="23"/>
      <c r="EM385" s="23"/>
      <c r="EN385" s="23"/>
      <c r="EO385" s="23"/>
      <c r="EP385" s="23"/>
      <c r="EQ385" s="23"/>
      <c r="ER385" s="23"/>
      <c r="ES385" s="23"/>
      <c r="ET385" s="23"/>
      <c r="EU385" s="23"/>
      <c r="EV385" s="23"/>
      <c r="EW385" s="23"/>
      <c r="EX385" s="23"/>
      <c r="EY385" s="23"/>
      <c r="EZ385" s="23"/>
      <c r="FA385" s="23"/>
      <c r="FB385" s="23"/>
      <c r="FC385" s="23"/>
      <c r="FD385" s="23"/>
      <c r="FE385" s="23"/>
      <c r="FF385" s="23"/>
      <c r="FG385" s="23"/>
      <c r="FH385" s="23"/>
      <c r="FI385" s="23"/>
      <c r="FJ385" s="23"/>
      <c r="FK385" s="23"/>
      <c r="FL385" s="23"/>
      <c r="FM385" s="23"/>
      <c r="FN385" s="23"/>
      <c r="FO385" s="23"/>
      <c r="FP385" s="23"/>
      <c r="FQ385" s="23"/>
      <c r="FR385" s="23"/>
      <c r="FS385" s="23"/>
      <c r="FT385" s="23"/>
      <c r="FU385" s="23"/>
      <c r="FV385" s="23"/>
      <c r="FW385" s="23"/>
      <c r="FX385" s="23"/>
      <c r="FY385" s="23"/>
      <c r="FZ385" s="23"/>
      <c r="GA385" s="23"/>
      <c r="GB385" s="23"/>
      <c r="GC385" s="23"/>
      <c r="GD385" s="23"/>
      <c r="GE385" s="23"/>
      <c r="GF385" s="23"/>
      <c r="GG385" s="23"/>
      <c r="GH385" s="23"/>
      <c r="GI385" s="23"/>
      <c r="GJ385" s="23"/>
      <c r="GK385" s="23"/>
      <c r="GL385" s="23"/>
      <c r="GM385" s="23"/>
      <c r="GN385" s="23"/>
      <c r="GO385" s="23"/>
      <c r="GP385" s="23"/>
      <c r="GQ385" s="23"/>
      <c r="GR385" s="23"/>
      <c r="GS385" s="23"/>
      <c r="GT385" s="23"/>
      <c r="GU385" s="23"/>
      <c r="GV385" s="23"/>
      <c r="GW385" s="23"/>
      <c r="GX385" s="23"/>
      <c r="GY385" s="23"/>
      <c r="GZ385" s="23"/>
      <c r="HA385" s="23"/>
      <c r="HB385" s="23"/>
      <c r="HC385" s="23"/>
      <c r="HD385" s="23"/>
      <c r="HE385" s="23"/>
      <c r="HF385" s="23"/>
      <c r="HG385" s="23"/>
      <c r="HH385" s="23"/>
      <c r="HI385" s="23"/>
      <c r="HJ385" s="23"/>
      <c r="HK385" s="23"/>
      <c r="HL385" s="23"/>
      <c r="HM385" s="23"/>
      <c r="HN385" s="23"/>
      <c r="HO385" s="23"/>
      <c r="HP385" s="23"/>
      <c r="HQ385" s="23"/>
      <c r="HR385" s="23"/>
      <c r="HS385" s="23"/>
      <c r="HT385" s="23"/>
      <c r="HU385" s="23"/>
      <c r="HV385" s="23"/>
      <c r="HW385" s="23"/>
      <c r="HX385" s="23"/>
      <c r="HY385" s="23"/>
      <c r="HZ385" s="23"/>
      <c r="IA385" s="23"/>
      <c r="IB385" s="23"/>
      <c r="IC385" s="23"/>
      <c r="ID385" s="23"/>
      <c r="IE385" s="23"/>
      <c r="IF385" s="23"/>
      <c r="IG385" s="23"/>
      <c r="IH385" s="23"/>
      <c r="II385" s="23"/>
      <c r="IJ385" s="23"/>
      <c r="IK385" s="23"/>
      <c r="IL385" s="23"/>
      <c r="IM385" s="23"/>
      <c r="IN385" s="23"/>
      <c r="IO385" s="23"/>
      <c r="IP385" s="23"/>
      <c r="IQ385" s="23"/>
      <c r="IR385" s="23"/>
      <c r="IS385" s="23"/>
      <c r="IT385" s="23"/>
    </row>
    <row r="386" spans="1:254" customFormat="1" ht="22.5" customHeight="1" x14ac:dyDescent="0.2">
      <c r="A386" s="101">
        <v>3</v>
      </c>
      <c r="B386" s="109" t="s">
        <v>965</v>
      </c>
      <c r="C386" s="102" t="s">
        <v>964</v>
      </c>
      <c r="D386" s="103" t="s">
        <v>847</v>
      </c>
      <c r="E386" s="104">
        <v>8.3599999999999994E-2</v>
      </c>
      <c r="F386" s="243"/>
      <c r="G386" s="108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  <c r="BX386" s="23"/>
      <c r="BY386" s="23"/>
      <c r="BZ386" s="23"/>
      <c r="CA386" s="23"/>
      <c r="CB386" s="23"/>
      <c r="CC386" s="23"/>
      <c r="CD386" s="23"/>
      <c r="CE386" s="23"/>
      <c r="CF386" s="23"/>
      <c r="CG386" s="23"/>
      <c r="CH386" s="23"/>
      <c r="CI386" s="23"/>
      <c r="CJ386" s="23"/>
      <c r="CK386" s="23"/>
      <c r="CL386" s="23"/>
      <c r="CM386" s="23"/>
      <c r="CN386" s="23"/>
      <c r="CO386" s="23"/>
      <c r="CP386" s="23"/>
      <c r="CQ386" s="23"/>
      <c r="CR386" s="23"/>
      <c r="CS386" s="23"/>
      <c r="CT386" s="23"/>
      <c r="CU386" s="23"/>
      <c r="CV386" s="23"/>
      <c r="CW386" s="23"/>
      <c r="CX386" s="23"/>
      <c r="CY386" s="23"/>
      <c r="CZ386" s="23"/>
      <c r="DA386" s="23"/>
      <c r="DB386" s="23"/>
      <c r="DC386" s="23"/>
      <c r="DD386" s="23"/>
      <c r="DE386" s="23"/>
      <c r="DF386" s="23"/>
      <c r="DG386" s="23"/>
      <c r="DH386" s="23"/>
      <c r="DI386" s="23"/>
      <c r="DJ386" s="23"/>
      <c r="DK386" s="23"/>
      <c r="DL386" s="23"/>
      <c r="DM386" s="23"/>
      <c r="DN386" s="23"/>
      <c r="DO386" s="23"/>
      <c r="DP386" s="23"/>
      <c r="DQ386" s="23"/>
      <c r="DR386" s="23"/>
      <c r="DS386" s="23"/>
      <c r="DT386" s="23"/>
      <c r="DU386" s="23"/>
      <c r="DV386" s="23"/>
      <c r="DW386" s="23"/>
      <c r="DX386" s="23"/>
      <c r="DY386" s="23"/>
      <c r="DZ386" s="23"/>
      <c r="EA386" s="23"/>
      <c r="EB386" s="23"/>
      <c r="EC386" s="23"/>
      <c r="ED386" s="23"/>
      <c r="EE386" s="23"/>
      <c r="EF386" s="23"/>
      <c r="EG386" s="23"/>
      <c r="EH386" s="23"/>
      <c r="EI386" s="23"/>
      <c r="EJ386" s="23"/>
      <c r="EK386" s="23"/>
      <c r="EL386" s="23"/>
      <c r="EM386" s="23"/>
      <c r="EN386" s="23"/>
      <c r="EO386" s="23"/>
      <c r="EP386" s="23"/>
      <c r="EQ386" s="23"/>
      <c r="ER386" s="23"/>
      <c r="ES386" s="23"/>
      <c r="ET386" s="23"/>
      <c r="EU386" s="23"/>
      <c r="EV386" s="23"/>
      <c r="EW386" s="23"/>
      <c r="EX386" s="23"/>
      <c r="EY386" s="23"/>
      <c r="EZ386" s="23"/>
      <c r="FA386" s="23"/>
      <c r="FB386" s="23"/>
      <c r="FC386" s="23"/>
      <c r="FD386" s="23"/>
      <c r="FE386" s="23"/>
      <c r="FF386" s="23"/>
      <c r="FG386" s="23"/>
      <c r="FH386" s="23"/>
      <c r="FI386" s="23"/>
      <c r="FJ386" s="23"/>
      <c r="FK386" s="23"/>
      <c r="FL386" s="23"/>
      <c r="FM386" s="23"/>
      <c r="FN386" s="23"/>
      <c r="FO386" s="23"/>
      <c r="FP386" s="23"/>
      <c r="FQ386" s="23"/>
      <c r="FR386" s="23"/>
      <c r="FS386" s="23"/>
      <c r="FT386" s="23"/>
      <c r="FU386" s="23"/>
      <c r="FV386" s="23"/>
      <c r="FW386" s="23"/>
      <c r="FX386" s="23"/>
      <c r="FY386" s="23"/>
      <c r="FZ386" s="23"/>
      <c r="GA386" s="23"/>
      <c r="GB386" s="23"/>
      <c r="GC386" s="23"/>
      <c r="GD386" s="23"/>
      <c r="GE386" s="23"/>
      <c r="GF386" s="23"/>
      <c r="GG386" s="23"/>
      <c r="GH386" s="23"/>
      <c r="GI386" s="23"/>
      <c r="GJ386" s="23"/>
      <c r="GK386" s="23"/>
      <c r="GL386" s="23"/>
      <c r="GM386" s="23"/>
      <c r="GN386" s="23"/>
      <c r="GO386" s="23"/>
      <c r="GP386" s="23"/>
      <c r="GQ386" s="23"/>
      <c r="GR386" s="23"/>
      <c r="GS386" s="23"/>
      <c r="GT386" s="23"/>
      <c r="GU386" s="23"/>
      <c r="GV386" s="23"/>
      <c r="GW386" s="23"/>
      <c r="GX386" s="23"/>
      <c r="GY386" s="23"/>
      <c r="GZ386" s="23"/>
      <c r="HA386" s="23"/>
      <c r="HB386" s="23"/>
      <c r="HC386" s="23"/>
      <c r="HD386" s="23"/>
      <c r="HE386" s="23"/>
      <c r="HF386" s="23"/>
      <c r="HG386" s="23"/>
      <c r="HH386" s="23"/>
      <c r="HI386" s="23"/>
      <c r="HJ386" s="23"/>
      <c r="HK386" s="23"/>
      <c r="HL386" s="23"/>
      <c r="HM386" s="23"/>
      <c r="HN386" s="23"/>
      <c r="HO386" s="23"/>
      <c r="HP386" s="23"/>
      <c r="HQ386" s="23"/>
      <c r="HR386" s="23"/>
      <c r="HS386" s="23"/>
      <c r="HT386" s="23"/>
      <c r="HU386" s="23"/>
      <c r="HV386" s="23"/>
      <c r="HW386" s="23"/>
      <c r="HX386" s="23"/>
      <c r="HY386" s="23"/>
      <c r="HZ386" s="23"/>
      <c r="IA386" s="23"/>
      <c r="IB386" s="23"/>
      <c r="IC386" s="23"/>
      <c r="ID386" s="23"/>
      <c r="IE386" s="23"/>
      <c r="IF386" s="23"/>
      <c r="IG386" s="23"/>
      <c r="IH386" s="23"/>
      <c r="II386" s="23"/>
      <c r="IJ386" s="23"/>
      <c r="IK386" s="23"/>
      <c r="IL386" s="23"/>
      <c r="IM386" s="23"/>
      <c r="IN386" s="23"/>
      <c r="IO386" s="23"/>
      <c r="IP386" s="23"/>
      <c r="IQ386" s="23"/>
      <c r="IR386" s="23"/>
      <c r="IS386" s="23"/>
      <c r="IT386" s="23"/>
    </row>
    <row r="387" spans="1:254" customFormat="1" ht="22.5" customHeight="1" x14ac:dyDescent="0.2">
      <c r="A387" s="266" t="s">
        <v>615</v>
      </c>
      <c r="B387" s="265" t="s">
        <v>434</v>
      </c>
      <c r="C387" s="264" t="s">
        <v>435</v>
      </c>
      <c r="D387" s="263" t="s">
        <v>194</v>
      </c>
      <c r="E387" s="262">
        <v>3.5445999999999998E-2</v>
      </c>
      <c r="F387" s="261" t="s">
        <v>875</v>
      </c>
      <c r="G387" s="260" t="s">
        <v>1008</v>
      </c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>
        <f>[4]Source!P31</f>
        <v>1</v>
      </c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  <c r="BX387" s="23"/>
      <c r="BY387" s="23"/>
      <c r="BZ387" s="23"/>
      <c r="CA387" s="23"/>
      <c r="CB387" s="23"/>
      <c r="CC387" s="23"/>
      <c r="CD387" s="23"/>
      <c r="CE387" s="23"/>
      <c r="CF387" s="23"/>
      <c r="CG387" s="23"/>
      <c r="CH387" s="23"/>
      <c r="CI387" s="23"/>
      <c r="CJ387" s="23"/>
      <c r="CK387" s="23"/>
      <c r="CL387" s="23"/>
      <c r="CM387" s="23"/>
      <c r="CN387" s="23"/>
      <c r="CO387" s="23"/>
      <c r="CP387" s="23"/>
      <c r="CQ387" s="23"/>
      <c r="CR387" s="23"/>
      <c r="CS387" s="23"/>
      <c r="CT387" s="23"/>
      <c r="CU387" s="23"/>
      <c r="CV387" s="23"/>
      <c r="CW387" s="23"/>
      <c r="CX387" s="23"/>
      <c r="CY387" s="23"/>
      <c r="CZ387" s="23"/>
      <c r="DA387" s="23"/>
      <c r="DB387" s="23"/>
      <c r="DC387" s="23"/>
      <c r="DD387" s="23"/>
      <c r="DE387" s="23"/>
      <c r="DF387" s="23"/>
      <c r="DG387" s="23"/>
      <c r="DH387" s="23">
        <f>IF(E386&gt;0,ROUND([4]Source!P31/E386,2),0)</f>
        <v>11.96</v>
      </c>
      <c r="DI387" s="23"/>
      <c r="DJ387" s="23"/>
      <c r="DK387" s="252" t="str">
        <f>F387</f>
        <v>Материал</v>
      </c>
      <c r="DL387" s="23">
        <f>[4]Source!P31</f>
        <v>1</v>
      </c>
      <c r="DM387" s="23"/>
      <c r="DN387" s="23"/>
      <c r="DO387" s="23"/>
      <c r="DP387" s="23"/>
      <c r="DQ387" s="23"/>
      <c r="DR387" s="23"/>
      <c r="DS387" s="23"/>
      <c r="DT387" s="23"/>
      <c r="DU387" s="23"/>
      <c r="DV387" s="23"/>
      <c r="DW387" s="23"/>
      <c r="DX387" s="23"/>
      <c r="DY387" s="23"/>
      <c r="DZ387" s="23"/>
      <c r="EA387" s="23"/>
      <c r="EB387" s="23"/>
      <c r="EC387" s="23"/>
      <c r="ED387" s="23"/>
      <c r="EE387" s="23"/>
      <c r="EF387" s="23"/>
      <c r="EG387" s="23"/>
      <c r="EH387" s="23"/>
      <c r="EI387" s="23"/>
      <c r="EJ387" s="23"/>
      <c r="EK387" s="23"/>
      <c r="EL387" s="23"/>
      <c r="EM387" s="23"/>
      <c r="EN387" s="23"/>
      <c r="EO387" s="23"/>
      <c r="EP387" s="23"/>
      <c r="EQ387" s="23"/>
      <c r="ER387" s="23"/>
      <c r="ES387" s="23"/>
      <c r="ET387" s="23"/>
      <c r="EU387" s="23"/>
      <c r="EV387" s="23"/>
      <c r="EW387" s="23"/>
      <c r="EX387" s="23"/>
      <c r="EY387" s="23"/>
      <c r="EZ387" s="23"/>
      <c r="FA387" s="23"/>
      <c r="FB387" s="23"/>
      <c r="FC387" s="23"/>
      <c r="FD387" s="23"/>
      <c r="FE387" s="23"/>
      <c r="FF387" s="23"/>
      <c r="FG387" s="23"/>
      <c r="FH387" s="23"/>
      <c r="FI387" s="23"/>
      <c r="FJ387" s="23"/>
      <c r="FK387" s="23"/>
      <c r="FL387" s="23"/>
      <c r="FM387" s="23"/>
      <c r="FN387" s="23"/>
      <c r="FO387" s="23"/>
      <c r="FP387" s="23"/>
      <c r="FQ387" s="23"/>
      <c r="FR387" s="23"/>
      <c r="FS387" s="23"/>
      <c r="FT387" s="23"/>
      <c r="FU387" s="23"/>
      <c r="FV387" s="23"/>
      <c r="FW387" s="23"/>
      <c r="FX387" s="23"/>
      <c r="FY387" s="23"/>
      <c r="FZ387" s="23"/>
      <c r="GA387" s="23"/>
      <c r="GB387" s="23"/>
      <c r="GC387" s="23"/>
      <c r="GD387" s="23"/>
      <c r="GE387" s="23"/>
      <c r="GF387" s="23"/>
      <c r="GG387" s="23"/>
      <c r="GH387" s="23"/>
      <c r="GI387" s="23"/>
      <c r="GJ387" s="23"/>
      <c r="GK387" s="23"/>
      <c r="GL387" s="23"/>
      <c r="GM387" s="23"/>
      <c r="GN387" s="23"/>
      <c r="GO387" s="23"/>
      <c r="GP387" s="23"/>
      <c r="GQ387" s="23"/>
      <c r="GR387" s="23"/>
      <c r="GS387" s="23"/>
      <c r="GT387" s="23"/>
      <c r="GU387" s="23"/>
      <c r="GV387" s="23"/>
      <c r="GW387" s="23"/>
      <c r="GX387" s="23"/>
      <c r="GY387" s="23"/>
      <c r="GZ387" s="23"/>
      <c r="HA387" s="23"/>
      <c r="HB387" s="23"/>
      <c r="HC387" s="23"/>
      <c r="HD387" s="23"/>
      <c r="HE387" s="23"/>
      <c r="HF387" s="23"/>
      <c r="HG387" s="23"/>
      <c r="HH387" s="23"/>
      <c r="HI387" s="23"/>
      <c r="HJ387" s="23"/>
      <c r="HK387" s="23"/>
      <c r="HL387" s="23"/>
      <c r="HM387" s="23"/>
      <c r="HN387" s="23"/>
      <c r="HO387" s="23"/>
      <c r="HP387" s="23"/>
      <c r="HQ387" s="23"/>
      <c r="HR387" s="23"/>
      <c r="HS387" s="23"/>
      <c r="HT387" s="23"/>
      <c r="HU387" s="23"/>
      <c r="HV387" s="23"/>
      <c r="HW387" s="23"/>
      <c r="HX387" s="23"/>
      <c r="HY387" s="23"/>
      <c r="HZ387" s="23"/>
      <c r="IA387" s="23"/>
      <c r="IB387" s="23"/>
      <c r="IC387" s="23"/>
      <c r="ID387" s="23"/>
      <c r="IE387" s="23"/>
      <c r="IF387" s="23"/>
      <c r="IG387" s="23"/>
      <c r="IH387" s="23"/>
      <c r="II387" s="23"/>
      <c r="IJ387" s="23"/>
      <c r="IK387" s="23"/>
      <c r="IL387" s="23"/>
      <c r="IM387" s="23"/>
      <c r="IN387" s="23"/>
      <c r="IO387" s="23"/>
      <c r="IP387" s="23"/>
      <c r="IQ387" s="23"/>
      <c r="IR387" s="23"/>
      <c r="IS387" s="23"/>
      <c r="IT387" s="23"/>
    </row>
    <row r="388" spans="1:254" customFormat="1" ht="22.5" customHeight="1" x14ac:dyDescent="0.2">
      <c r="A388" s="259" t="s">
        <v>858</v>
      </c>
      <c r="B388" s="258" t="s">
        <v>946</v>
      </c>
      <c r="C388" s="257" t="s">
        <v>945</v>
      </c>
      <c r="D388" s="256" t="s">
        <v>194</v>
      </c>
      <c r="E388" s="255">
        <v>8.5272000000000006</v>
      </c>
      <c r="F388" s="254" t="s">
        <v>875</v>
      </c>
      <c r="G388" s="253" t="s">
        <v>1008</v>
      </c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>
        <f>[4]Source!P33</f>
        <v>62931</v>
      </c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  <c r="BX388" s="23"/>
      <c r="BY388" s="23"/>
      <c r="BZ388" s="23"/>
      <c r="CA388" s="23"/>
      <c r="CB388" s="23"/>
      <c r="CC388" s="23"/>
      <c r="CD388" s="23"/>
      <c r="CE388" s="23"/>
      <c r="CF388" s="23"/>
      <c r="CG388" s="23"/>
      <c r="CH388" s="23"/>
      <c r="CI388" s="23"/>
      <c r="CJ388" s="23"/>
      <c r="CK388" s="23"/>
      <c r="CL388" s="23"/>
      <c r="CM388" s="23"/>
      <c r="CN388" s="23"/>
      <c r="CO388" s="23"/>
      <c r="CP388" s="23"/>
      <c r="CQ388" s="23"/>
      <c r="CR388" s="23"/>
      <c r="CS388" s="23"/>
      <c r="CT388" s="23"/>
      <c r="CU388" s="23"/>
      <c r="CV388" s="23"/>
      <c r="CW388" s="23"/>
      <c r="CX388" s="23"/>
      <c r="CY388" s="23"/>
      <c r="CZ388" s="23"/>
      <c r="DA388" s="23"/>
      <c r="DB388" s="23"/>
      <c r="DC388" s="23"/>
      <c r="DD388" s="23"/>
      <c r="DE388" s="23"/>
      <c r="DF388" s="23"/>
      <c r="DG388" s="23"/>
      <c r="DH388" s="23">
        <f>IF(E386&gt;0,ROUND([4]Source!P33/E386,2),0)</f>
        <v>752763.16</v>
      </c>
      <c r="DI388" s="23"/>
      <c r="DJ388" s="23"/>
      <c r="DK388" s="252" t="str">
        <f>F388</f>
        <v>Материал</v>
      </c>
      <c r="DL388" s="23">
        <f>[4]Source!P33</f>
        <v>62931</v>
      </c>
      <c r="DM388" s="23"/>
      <c r="DN388" s="23"/>
      <c r="DO388" s="23"/>
      <c r="DP388" s="23"/>
      <c r="DQ388" s="23"/>
      <c r="DR388" s="23"/>
      <c r="DS388" s="23"/>
      <c r="DT388" s="23"/>
      <c r="DU388" s="23"/>
      <c r="DV388" s="23"/>
      <c r="DW388" s="23"/>
      <c r="DX388" s="23"/>
      <c r="DY388" s="23"/>
      <c r="DZ388" s="23"/>
      <c r="EA388" s="23"/>
      <c r="EB388" s="23"/>
      <c r="EC388" s="23"/>
      <c r="ED388" s="23"/>
      <c r="EE388" s="23"/>
      <c r="EF388" s="23"/>
      <c r="EG388" s="23"/>
      <c r="EH388" s="23"/>
      <c r="EI388" s="23"/>
      <c r="EJ388" s="23"/>
      <c r="EK388" s="23"/>
      <c r="EL388" s="23"/>
      <c r="EM388" s="23"/>
      <c r="EN388" s="23"/>
      <c r="EO388" s="23"/>
      <c r="EP388" s="23"/>
      <c r="EQ388" s="23"/>
      <c r="ER388" s="23"/>
      <c r="ES388" s="23"/>
      <c r="ET388" s="23"/>
      <c r="EU388" s="23"/>
      <c r="EV388" s="23"/>
      <c r="EW388" s="23"/>
      <c r="EX388" s="23"/>
      <c r="EY388" s="23"/>
      <c r="EZ388" s="23"/>
      <c r="FA388" s="23"/>
      <c r="FB388" s="23"/>
      <c r="FC388" s="23"/>
      <c r="FD388" s="23"/>
      <c r="FE388" s="23"/>
      <c r="FF388" s="23"/>
      <c r="FG388" s="23"/>
      <c r="FH388" s="23"/>
      <c r="FI388" s="23"/>
      <c r="FJ388" s="23"/>
      <c r="FK388" s="23"/>
      <c r="FL388" s="23"/>
      <c r="FM388" s="23"/>
      <c r="FN388" s="23"/>
      <c r="FO388" s="23"/>
      <c r="FP388" s="23"/>
      <c r="FQ388" s="23"/>
      <c r="FR388" s="23"/>
      <c r="FS388" s="23"/>
      <c r="FT388" s="23"/>
      <c r="FU388" s="23"/>
      <c r="FV388" s="23"/>
      <c r="FW388" s="23"/>
      <c r="FX388" s="23"/>
      <c r="FY388" s="23"/>
      <c r="FZ388" s="23"/>
      <c r="GA388" s="23"/>
      <c r="GB388" s="23"/>
      <c r="GC388" s="23"/>
      <c r="GD388" s="23"/>
      <c r="GE388" s="23"/>
      <c r="GF388" s="23"/>
      <c r="GG388" s="23"/>
      <c r="GH388" s="23"/>
      <c r="GI388" s="23"/>
      <c r="GJ388" s="23"/>
      <c r="GK388" s="23"/>
      <c r="GL388" s="23"/>
      <c r="GM388" s="23"/>
      <c r="GN388" s="23"/>
      <c r="GO388" s="23"/>
      <c r="GP388" s="23"/>
      <c r="GQ388" s="23"/>
      <c r="GR388" s="23"/>
      <c r="GS388" s="23"/>
      <c r="GT388" s="23"/>
      <c r="GU388" s="23"/>
      <c r="GV388" s="23"/>
      <c r="GW388" s="23"/>
      <c r="GX388" s="23"/>
      <c r="GY388" s="23"/>
      <c r="GZ388" s="23"/>
      <c r="HA388" s="23"/>
      <c r="HB388" s="23"/>
      <c r="HC388" s="23"/>
      <c r="HD388" s="23"/>
      <c r="HE388" s="23"/>
      <c r="HF388" s="23"/>
      <c r="HG388" s="23"/>
      <c r="HH388" s="23"/>
      <c r="HI388" s="23"/>
      <c r="HJ388" s="23"/>
      <c r="HK388" s="23"/>
      <c r="HL388" s="23"/>
      <c r="HM388" s="23"/>
      <c r="HN388" s="23"/>
      <c r="HO388" s="23"/>
      <c r="HP388" s="23"/>
      <c r="HQ388" s="23"/>
      <c r="HR388" s="23"/>
      <c r="HS388" s="23"/>
      <c r="HT388" s="23"/>
      <c r="HU388" s="23"/>
      <c r="HV388" s="23"/>
      <c r="HW388" s="23"/>
      <c r="HX388" s="23"/>
      <c r="HY388" s="23"/>
      <c r="HZ388" s="23"/>
      <c r="IA388" s="23"/>
      <c r="IB388" s="23"/>
      <c r="IC388" s="23"/>
      <c r="ID388" s="23"/>
      <c r="IE388" s="23"/>
      <c r="IF388" s="23"/>
      <c r="IG388" s="23"/>
      <c r="IH388" s="23"/>
      <c r="II388" s="23"/>
      <c r="IJ388" s="23"/>
      <c r="IK388" s="23"/>
      <c r="IL388" s="23"/>
      <c r="IM388" s="23"/>
      <c r="IN388" s="23"/>
      <c r="IO388" s="23"/>
      <c r="IP388" s="23"/>
      <c r="IQ388" s="23"/>
      <c r="IR388" s="23"/>
      <c r="IS388" s="23"/>
      <c r="IT388" s="23"/>
    </row>
    <row r="389" spans="1:254" customFormat="1" ht="22.5" customHeight="1" x14ac:dyDescent="0.2">
      <c r="A389" s="101">
        <v>4</v>
      </c>
      <c r="B389" s="109" t="s">
        <v>963</v>
      </c>
      <c r="C389" s="102" t="s">
        <v>962</v>
      </c>
      <c r="D389" s="103" t="s">
        <v>442</v>
      </c>
      <c r="E389" s="104">
        <v>0.81852000000000003</v>
      </c>
      <c r="F389" s="243"/>
      <c r="G389" s="108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  <c r="BX389" s="23"/>
      <c r="BY389" s="23"/>
      <c r="BZ389" s="23"/>
      <c r="CA389" s="23"/>
      <c r="CB389" s="23"/>
      <c r="CC389" s="23"/>
      <c r="CD389" s="23"/>
      <c r="CE389" s="23"/>
      <c r="CF389" s="23"/>
      <c r="CG389" s="23"/>
      <c r="CH389" s="23"/>
      <c r="CI389" s="23"/>
      <c r="CJ389" s="23"/>
      <c r="CK389" s="23"/>
      <c r="CL389" s="23"/>
      <c r="CM389" s="23"/>
      <c r="CN389" s="23"/>
      <c r="CO389" s="23"/>
      <c r="CP389" s="23"/>
      <c r="CQ389" s="23"/>
      <c r="CR389" s="23"/>
      <c r="CS389" s="23"/>
      <c r="CT389" s="23"/>
      <c r="CU389" s="23"/>
      <c r="CV389" s="23"/>
      <c r="CW389" s="23"/>
      <c r="CX389" s="23"/>
      <c r="CY389" s="23"/>
      <c r="CZ389" s="23"/>
      <c r="DA389" s="23"/>
      <c r="DB389" s="23"/>
      <c r="DC389" s="23"/>
      <c r="DD389" s="23"/>
      <c r="DE389" s="23"/>
      <c r="DF389" s="23"/>
      <c r="DG389" s="23"/>
      <c r="DH389" s="23"/>
      <c r="DI389" s="23"/>
      <c r="DJ389" s="23"/>
      <c r="DK389" s="23"/>
      <c r="DL389" s="23"/>
      <c r="DM389" s="23"/>
      <c r="DN389" s="23"/>
      <c r="DO389" s="23"/>
      <c r="DP389" s="23"/>
      <c r="DQ389" s="23"/>
      <c r="DR389" s="23"/>
      <c r="DS389" s="23"/>
      <c r="DT389" s="23"/>
      <c r="DU389" s="23"/>
      <c r="DV389" s="23"/>
      <c r="DW389" s="23"/>
      <c r="DX389" s="23"/>
      <c r="DY389" s="23"/>
      <c r="DZ389" s="23"/>
      <c r="EA389" s="23"/>
      <c r="EB389" s="23"/>
      <c r="EC389" s="23"/>
      <c r="ED389" s="23"/>
      <c r="EE389" s="23"/>
      <c r="EF389" s="23"/>
      <c r="EG389" s="23"/>
      <c r="EH389" s="23"/>
      <c r="EI389" s="23"/>
      <c r="EJ389" s="23"/>
      <c r="EK389" s="23"/>
      <c r="EL389" s="23"/>
      <c r="EM389" s="23"/>
      <c r="EN389" s="23"/>
      <c r="EO389" s="23"/>
      <c r="EP389" s="23"/>
      <c r="EQ389" s="23"/>
      <c r="ER389" s="23"/>
      <c r="ES389" s="23"/>
      <c r="ET389" s="23"/>
      <c r="EU389" s="23"/>
      <c r="EV389" s="23"/>
      <c r="EW389" s="23"/>
      <c r="EX389" s="23"/>
      <c r="EY389" s="23"/>
      <c r="EZ389" s="23"/>
      <c r="FA389" s="23"/>
      <c r="FB389" s="23"/>
      <c r="FC389" s="23"/>
      <c r="FD389" s="23"/>
      <c r="FE389" s="23"/>
      <c r="FF389" s="23"/>
      <c r="FG389" s="23"/>
      <c r="FH389" s="23"/>
      <c r="FI389" s="23"/>
      <c r="FJ389" s="23"/>
      <c r="FK389" s="23"/>
      <c r="FL389" s="23"/>
      <c r="FM389" s="23"/>
      <c r="FN389" s="23"/>
      <c r="FO389" s="23"/>
      <c r="FP389" s="23"/>
      <c r="FQ389" s="23"/>
      <c r="FR389" s="23"/>
      <c r="FS389" s="23"/>
      <c r="FT389" s="23"/>
      <c r="FU389" s="23"/>
      <c r="FV389" s="23"/>
      <c r="FW389" s="23"/>
      <c r="FX389" s="23"/>
      <c r="FY389" s="23"/>
      <c r="FZ389" s="23"/>
      <c r="GA389" s="23"/>
      <c r="GB389" s="23"/>
      <c r="GC389" s="23"/>
      <c r="GD389" s="23"/>
      <c r="GE389" s="23"/>
      <c r="GF389" s="23"/>
      <c r="GG389" s="23"/>
      <c r="GH389" s="23"/>
      <c r="GI389" s="23"/>
      <c r="GJ389" s="23"/>
      <c r="GK389" s="23"/>
      <c r="GL389" s="23"/>
      <c r="GM389" s="23"/>
      <c r="GN389" s="23"/>
      <c r="GO389" s="23"/>
      <c r="GP389" s="23"/>
      <c r="GQ389" s="23"/>
      <c r="GR389" s="23"/>
      <c r="GS389" s="23"/>
      <c r="GT389" s="23"/>
      <c r="GU389" s="23"/>
      <c r="GV389" s="23"/>
      <c r="GW389" s="23"/>
      <c r="GX389" s="23"/>
      <c r="GY389" s="23"/>
      <c r="GZ389" s="23"/>
      <c r="HA389" s="23"/>
      <c r="HB389" s="23"/>
      <c r="HC389" s="23"/>
      <c r="HD389" s="23"/>
      <c r="HE389" s="23"/>
      <c r="HF389" s="23"/>
      <c r="HG389" s="23"/>
      <c r="HH389" s="23"/>
      <c r="HI389" s="23"/>
      <c r="HJ389" s="23"/>
      <c r="HK389" s="23"/>
      <c r="HL389" s="23"/>
      <c r="HM389" s="23"/>
      <c r="HN389" s="23"/>
      <c r="HO389" s="23"/>
      <c r="HP389" s="23"/>
      <c r="HQ389" s="23"/>
      <c r="HR389" s="23"/>
      <c r="HS389" s="23"/>
      <c r="HT389" s="23"/>
      <c r="HU389" s="23"/>
      <c r="HV389" s="23"/>
      <c r="HW389" s="23"/>
      <c r="HX389" s="23"/>
      <c r="HY389" s="23"/>
      <c r="HZ389" s="23"/>
      <c r="IA389" s="23"/>
      <c r="IB389" s="23"/>
      <c r="IC389" s="23"/>
      <c r="ID389" s="23"/>
      <c r="IE389" s="23"/>
      <c r="IF389" s="23"/>
      <c r="IG389" s="23"/>
      <c r="IH389" s="23"/>
      <c r="II389" s="23"/>
      <c r="IJ389" s="23"/>
      <c r="IK389" s="23"/>
      <c r="IL389" s="23"/>
      <c r="IM389" s="23"/>
      <c r="IN389" s="23"/>
      <c r="IO389" s="23"/>
      <c r="IP389" s="23"/>
      <c r="IQ389" s="23"/>
      <c r="IR389" s="23"/>
      <c r="IS389" s="23"/>
      <c r="IT389" s="23"/>
    </row>
    <row r="390" spans="1:254" s="271" customFormat="1" ht="22.5" customHeight="1" x14ac:dyDescent="0.2">
      <c r="A390" s="324" t="s">
        <v>589</v>
      </c>
      <c r="B390" s="325" t="s">
        <v>493</v>
      </c>
      <c r="C390" s="326" t="s">
        <v>961</v>
      </c>
      <c r="D390" s="327" t="s">
        <v>490</v>
      </c>
      <c r="E390" s="328">
        <v>76</v>
      </c>
      <c r="F390" s="329" t="s">
        <v>877</v>
      </c>
      <c r="G390" s="330" t="s">
        <v>876</v>
      </c>
      <c r="H390" s="273"/>
      <c r="I390" s="273"/>
      <c r="J390" s="273"/>
      <c r="K390" s="273"/>
      <c r="L390" s="273"/>
      <c r="M390" s="273"/>
      <c r="N390" s="273"/>
      <c r="O390" s="273"/>
      <c r="P390" s="273"/>
      <c r="Q390" s="273"/>
      <c r="R390" s="273"/>
      <c r="S390" s="273"/>
      <c r="T390" s="273">
        <f>[4]Source!P37</f>
        <v>153178</v>
      </c>
      <c r="U390" s="273"/>
      <c r="V390" s="273"/>
      <c r="W390" s="273"/>
      <c r="X390" s="273"/>
      <c r="Y390" s="273"/>
      <c r="Z390" s="273"/>
      <c r="AA390" s="273"/>
      <c r="AB390" s="273"/>
      <c r="AC390" s="273"/>
      <c r="AD390" s="273"/>
      <c r="AE390" s="273"/>
      <c r="AF390" s="273"/>
      <c r="AG390" s="273"/>
      <c r="AH390" s="273"/>
      <c r="AI390" s="273"/>
      <c r="AJ390" s="273"/>
      <c r="AK390" s="273"/>
      <c r="AL390" s="273"/>
      <c r="AM390" s="273"/>
      <c r="AN390" s="273"/>
      <c r="AO390" s="273"/>
      <c r="AP390" s="273"/>
      <c r="AQ390" s="273"/>
      <c r="AR390" s="273"/>
      <c r="AS390" s="273"/>
      <c r="AT390" s="273"/>
      <c r="AU390" s="273"/>
      <c r="AV390" s="273"/>
      <c r="AW390" s="273"/>
      <c r="AX390" s="273"/>
      <c r="AY390" s="273"/>
      <c r="AZ390" s="273"/>
      <c r="BA390" s="273"/>
      <c r="BB390" s="273"/>
      <c r="BC390" s="273"/>
      <c r="BD390" s="273"/>
      <c r="BE390" s="273"/>
      <c r="BF390" s="273"/>
      <c r="BG390" s="273"/>
      <c r="BH390" s="273"/>
      <c r="BI390" s="273"/>
      <c r="BJ390" s="273"/>
      <c r="BK390" s="273"/>
      <c r="BL390" s="273"/>
      <c r="BM390" s="273"/>
      <c r="BN390" s="273"/>
      <c r="BO390" s="273"/>
      <c r="BP390" s="273"/>
      <c r="BQ390" s="273"/>
      <c r="BR390" s="273"/>
      <c r="BS390" s="273"/>
      <c r="BT390" s="273"/>
      <c r="BU390" s="273"/>
      <c r="BV390" s="273"/>
      <c r="BW390" s="273"/>
      <c r="BX390" s="273"/>
      <c r="BY390" s="273"/>
      <c r="BZ390" s="273"/>
      <c r="CA390" s="273"/>
      <c r="CB390" s="273"/>
      <c r="CC390" s="273"/>
      <c r="CD390" s="273"/>
      <c r="CE390" s="273"/>
      <c r="CF390" s="273"/>
      <c r="CG390" s="273"/>
      <c r="CH390" s="273"/>
      <c r="CI390" s="273"/>
      <c r="CJ390" s="273"/>
      <c r="CK390" s="273"/>
      <c r="CL390" s="273"/>
      <c r="CM390" s="273"/>
      <c r="CN390" s="273"/>
      <c r="CO390" s="273"/>
      <c r="CP390" s="273"/>
      <c r="CQ390" s="273"/>
      <c r="CR390" s="273"/>
      <c r="CS390" s="273"/>
      <c r="CT390" s="273"/>
      <c r="CU390" s="273"/>
      <c r="CV390" s="273"/>
      <c r="CW390" s="273"/>
      <c r="CX390" s="273"/>
      <c r="CY390" s="273"/>
      <c r="CZ390" s="273"/>
      <c r="DA390" s="273"/>
      <c r="DB390" s="273"/>
      <c r="DC390" s="273"/>
      <c r="DD390" s="273"/>
      <c r="DE390" s="273"/>
      <c r="DF390" s="273"/>
      <c r="DG390" s="273"/>
      <c r="DH390" s="273">
        <f>IF(E389&gt;0,ROUND([4]Source!P37/E389,2),0)</f>
        <v>187140.2</v>
      </c>
      <c r="DI390" s="273"/>
      <c r="DJ390" s="273"/>
      <c r="DK390" s="323" t="str">
        <f>F390</f>
        <v xml:space="preserve">Материал </v>
      </c>
      <c r="DL390" s="273">
        <f>[4]Source!P37</f>
        <v>153178</v>
      </c>
      <c r="DM390" s="273"/>
      <c r="DN390" s="273"/>
      <c r="DO390" s="273"/>
      <c r="DP390" s="273"/>
      <c r="DQ390" s="273"/>
      <c r="DR390" s="273"/>
      <c r="DS390" s="273"/>
      <c r="DT390" s="273"/>
      <c r="DU390" s="273"/>
      <c r="DV390" s="273"/>
      <c r="DW390" s="273"/>
      <c r="DX390" s="273"/>
      <c r="DY390" s="273"/>
      <c r="DZ390" s="273"/>
      <c r="EA390" s="273"/>
      <c r="EB390" s="273"/>
      <c r="EC390" s="273"/>
      <c r="ED390" s="273"/>
      <c r="EE390" s="273"/>
      <c r="EF390" s="273"/>
      <c r="EG390" s="273"/>
      <c r="EH390" s="273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ET390" s="273"/>
      <c r="EU390" s="273"/>
      <c r="EV390" s="273"/>
      <c r="EW390" s="273"/>
      <c r="EX390" s="273"/>
      <c r="EY390" s="273"/>
      <c r="EZ390" s="273"/>
      <c r="FA390" s="273"/>
      <c r="FB390" s="273"/>
      <c r="FC390" s="273"/>
      <c r="FD390" s="273"/>
      <c r="FE390" s="273"/>
      <c r="FF390" s="273"/>
      <c r="FG390" s="273"/>
      <c r="FH390" s="273"/>
      <c r="FI390" s="273"/>
      <c r="FJ390" s="273"/>
      <c r="FK390" s="273"/>
      <c r="FL390" s="273"/>
      <c r="FM390" s="273"/>
      <c r="FN390" s="273"/>
      <c r="FO390" s="273"/>
      <c r="FP390" s="273"/>
      <c r="FQ390" s="273"/>
      <c r="FR390" s="273"/>
      <c r="FS390" s="273"/>
      <c r="FT390" s="273"/>
      <c r="FU390" s="273"/>
      <c r="FV390" s="273"/>
      <c r="FW390" s="273"/>
      <c r="FX390" s="273"/>
      <c r="FY390" s="273"/>
      <c r="FZ390" s="273"/>
      <c r="GA390" s="273"/>
      <c r="GB390" s="273"/>
      <c r="GC390" s="273"/>
      <c r="GD390" s="273"/>
      <c r="GE390" s="273"/>
      <c r="GF390" s="273"/>
      <c r="GG390" s="273"/>
      <c r="GH390" s="273"/>
      <c r="GI390" s="273"/>
      <c r="GJ390" s="273"/>
      <c r="GK390" s="273"/>
      <c r="GL390" s="273"/>
      <c r="GM390" s="273"/>
      <c r="GN390" s="273"/>
      <c r="GO390" s="273"/>
      <c r="GP390" s="273"/>
      <c r="GQ390" s="273"/>
      <c r="GR390" s="273"/>
      <c r="GS390" s="273"/>
      <c r="GT390" s="273"/>
      <c r="GU390" s="273"/>
      <c r="GV390" s="273"/>
      <c r="GW390" s="273"/>
      <c r="GX390" s="273"/>
      <c r="GY390" s="273"/>
      <c r="GZ390" s="273"/>
      <c r="HA390" s="273"/>
      <c r="HB390" s="273"/>
      <c r="HC390" s="273"/>
      <c r="HD390" s="273"/>
      <c r="HE390" s="273"/>
      <c r="HF390" s="273"/>
      <c r="HG390" s="273"/>
      <c r="HH390" s="273"/>
      <c r="HI390" s="273"/>
      <c r="HJ390" s="273"/>
      <c r="HK390" s="273"/>
      <c r="HL390" s="273"/>
      <c r="HM390" s="273"/>
      <c r="HN390" s="273"/>
      <c r="HO390" s="273"/>
      <c r="HP390" s="273"/>
      <c r="HQ390" s="273"/>
      <c r="HR390" s="273"/>
      <c r="HS390" s="273"/>
      <c r="HT390" s="273"/>
      <c r="HU390" s="273"/>
      <c r="HV390" s="273"/>
      <c r="HW390" s="273"/>
      <c r="HX390" s="273"/>
      <c r="HY390" s="273"/>
      <c r="HZ390" s="273"/>
      <c r="IA390" s="273"/>
      <c r="IB390" s="273"/>
      <c r="IC390" s="273"/>
      <c r="ID390" s="273"/>
      <c r="IE390" s="273"/>
      <c r="IF390" s="273"/>
      <c r="IG390" s="273"/>
      <c r="IH390" s="273"/>
      <c r="II390" s="273"/>
      <c r="IJ390" s="273"/>
      <c r="IK390" s="273"/>
      <c r="IL390" s="273"/>
      <c r="IM390" s="273"/>
      <c r="IN390" s="273"/>
      <c r="IO390" s="273"/>
      <c r="IP390" s="273"/>
      <c r="IQ390" s="273"/>
      <c r="IR390" s="273"/>
      <c r="IS390" s="273"/>
      <c r="IT390" s="273"/>
    </row>
    <row r="391" spans="1:254" customFormat="1" ht="22.5" customHeight="1" x14ac:dyDescent="0.2">
      <c r="A391" s="259" t="s">
        <v>586</v>
      </c>
      <c r="B391" s="258" t="s">
        <v>493</v>
      </c>
      <c r="C391" s="257" t="s">
        <v>495</v>
      </c>
      <c r="D391" s="256" t="s">
        <v>494</v>
      </c>
      <c r="E391" s="255">
        <v>76</v>
      </c>
      <c r="F391" s="254" t="s">
        <v>875</v>
      </c>
      <c r="G391" s="322" t="s">
        <v>876</v>
      </c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>
        <f>[4]Source!P39</f>
        <v>1442</v>
      </c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  <c r="BX391" s="23"/>
      <c r="BY391" s="23"/>
      <c r="BZ391" s="23"/>
      <c r="CA391" s="23"/>
      <c r="CB391" s="23"/>
      <c r="CC391" s="23"/>
      <c r="CD391" s="23"/>
      <c r="CE391" s="23"/>
      <c r="CF391" s="23"/>
      <c r="CG391" s="23"/>
      <c r="CH391" s="23"/>
      <c r="CI391" s="23"/>
      <c r="CJ391" s="23"/>
      <c r="CK391" s="23"/>
      <c r="CL391" s="23"/>
      <c r="CM391" s="23"/>
      <c r="CN391" s="23"/>
      <c r="CO391" s="23"/>
      <c r="CP391" s="23"/>
      <c r="CQ391" s="23"/>
      <c r="CR391" s="23"/>
      <c r="CS391" s="23"/>
      <c r="CT391" s="23"/>
      <c r="CU391" s="23"/>
      <c r="CV391" s="23"/>
      <c r="CW391" s="23"/>
      <c r="CX391" s="23"/>
      <c r="CY391" s="23"/>
      <c r="CZ391" s="23"/>
      <c r="DA391" s="23"/>
      <c r="DB391" s="23"/>
      <c r="DC391" s="23"/>
      <c r="DD391" s="23"/>
      <c r="DE391" s="23"/>
      <c r="DF391" s="23"/>
      <c r="DG391" s="23"/>
      <c r="DH391" s="23">
        <f>IF(E389&gt;0,ROUND([4]Source!P39/E389,2),0)</f>
        <v>1761.72</v>
      </c>
      <c r="DI391" s="23"/>
      <c r="DJ391" s="23"/>
      <c r="DK391" s="252" t="str">
        <f>F391</f>
        <v>Материал</v>
      </c>
      <c r="DL391" s="23">
        <f>[4]Source!P39</f>
        <v>1442</v>
      </c>
      <c r="DM391" s="23"/>
      <c r="DN391" s="23"/>
      <c r="DO391" s="23"/>
      <c r="DP391" s="23"/>
      <c r="DQ391" s="23"/>
      <c r="DR391" s="23"/>
      <c r="DS391" s="23"/>
      <c r="DT391" s="23"/>
      <c r="DU391" s="23"/>
      <c r="DV391" s="23"/>
      <c r="DW391" s="23"/>
      <c r="DX391" s="23"/>
      <c r="DY391" s="23"/>
      <c r="DZ391" s="23"/>
      <c r="EA391" s="23"/>
      <c r="EB391" s="23"/>
      <c r="EC391" s="23"/>
      <c r="ED391" s="23"/>
      <c r="EE391" s="23"/>
      <c r="EF391" s="23"/>
      <c r="EG391" s="23"/>
      <c r="EH391" s="23"/>
      <c r="EI391" s="23"/>
      <c r="EJ391" s="23"/>
      <c r="EK391" s="23"/>
      <c r="EL391" s="23"/>
      <c r="EM391" s="23"/>
      <c r="EN391" s="23"/>
      <c r="EO391" s="23"/>
      <c r="EP391" s="23"/>
      <c r="EQ391" s="23"/>
      <c r="ER391" s="23"/>
      <c r="ES391" s="23"/>
      <c r="ET391" s="23"/>
      <c r="EU391" s="23"/>
      <c r="EV391" s="23"/>
      <c r="EW391" s="23"/>
      <c r="EX391" s="23"/>
      <c r="EY391" s="23"/>
      <c r="EZ391" s="23"/>
      <c r="FA391" s="23"/>
      <c r="FB391" s="23"/>
      <c r="FC391" s="23"/>
      <c r="FD391" s="23"/>
      <c r="FE391" s="23"/>
      <c r="FF391" s="23"/>
      <c r="FG391" s="23"/>
      <c r="FH391" s="23"/>
      <c r="FI391" s="23"/>
      <c r="FJ391" s="23"/>
      <c r="FK391" s="23"/>
      <c r="FL391" s="23"/>
      <c r="FM391" s="23"/>
      <c r="FN391" s="23"/>
      <c r="FO391" s="23"/>
      <c r="FP391" s="23"/>
      <c r="FQ391" s="23"/>
      <c r="FR391" s="23"/>
      <c r="FS391" s="23"/>
      <c r="FT391" s="23"/>
      <c r="FU391" s="23"/>
      <c r="FV391" s="23"/>
      <c r="FW391" s="23"/>
      <c r="FX391" s="23"/>
      <c r="FY391" s="23"/>
      <c r="FZ391" s="23"/>
      <c r="GA391" s="23"/>
      <c r="GB391" s="23"/>
      <c r="GC391" s="23"/>
      <c r="GD391" s="23"/>
      <c r="GE391" s="23"/>
      <c r="GF391" s="23"/>
      <c r="GG391" s="23"/>
      <c r="GH391" s="23"/>
      <c r="GI391" s="23"/>
      <c r="GJ391" s="23"/>
      <c r="GK391" s="23"/>
      <c r="GL391" s="23"/>
      <c r="GM391" s="23"/>
      <c r="GN391" s="23"/>
      <c r="GO391" s="23"/>
      <c r="GP391" s="23"/>
      <c r="GQ391" s="23"/>
      <c r="GR391" s="23"/>
      <c r="GS391" s="23"/>
      <c r="GT391" s="23"/>
      <c r="GU391" s="23"/>
      <c r="GV391" s="23"/>
      <c r="GW391" s="23"/>
      <c r="GX391" s="23"/>
      <c r="GY391" s="23"/>
      <c r="GZ391" s="23"/>
      <c r="HA391" s="23"/>
      <c r="HB391" s="23"/>
      <c r="HC391" s="23"/>
      <c r="HD391" s="23"/>
      <c r="HE391" s="23"/>
      <c r="HF391" s="23"/>
      <c r="HG391" s="23"/>
      <c r="HH391" s="23"/>
      <c r="HI391" s="23"/>
      <c r="HJ391" s="23"/>
      <c r="HK391" s="23"/>
      <c r="HL391" s="23"/>
      <c r="HM391" s="23"/>
      <c r="HN391" s="23"/>
      <c r="HO391" s="23"/>
      <c r="HP391" s="23"/>
      <c r="HQ391" s="23"/>
      <c r="HR391" s="23"/>
      <c r="HS391" s="23"/>
      <c r="HT391" s="23"/>
      <c r="HU391" s="23"/>
      <c r="HV391" s="23"/>
      <c r="HW391" s="23"/>
      <c r="HX391" s="23"/>
      <c r="HY391" s="23"/>
      <c r="HZ391" s="23"/>
      <c r="IA391" s="23"/>
      <c r="IB391" s="23"/>
      <c r="IC391" s="23"/>
      <c r="ID391" s="23"/>
      <c r="IE391" s="23"/>
      <c r="IF391" s="23"/>
      <c r="IG391" s="23"/>
      <c r="IH391" s="23"/>
      <c r="II391" s="23"/>
      <c r="IJ391" s="23"/>
      <c r="IK391" s="23"/>
      <c r="IL391" s="23"/>
      <c r="IM391" s="23"/>
      <c r="IN391" s="23"/>
      <c r="IO391" s="23"/>
      <c r="IP391" s="23"/>
      <c r="IQ391" s="23"/>
      <c r="IR391" s="23"/>
      <c r="IS391" s="23"/>
      <c r="IT391" s="23"/>
    </row>
    <row r="392" spans="1:254" customFormat="1" ht="22.5" customHeight="1" x14ac:dyDescent="0.2">
      <c r="A392" s="101">
        <v>5</v>
      </c>
      <c r="B392" s="109" t="s">
        <v>960</v>
      </c>
      <c r="C392" s="102" t="s">
        <v>959</v>
      </c>
      <c r="D392" s="103" t="s">
        <v>958</v>
      </c>
      <c r="E392" s="104">
        <v>7.4</v>
      </c>
      <c r="F392" s="243"/>
      <c r="G392" s="108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  <c r="BX392" s="23"/>
      <c r="BY392" s="23"/>
      <c r="BZ392" s="23"/>
      <c r="CA392" s="23"/>
      <c r="CB392" s="23"/>
      <c r="CC392" s="23"/>
      <c r="CD392" s="23"/>
      <c r="CE392" s="23"/>
      <c r="CF392" s="23"/>
      <c r="CG392" s="23"/>
      <c r="CH392" s="23"/>
      <c r="CI392" s="23"/>
      <c r="CJ392" s="23"/>
      <c r="CK392" s="23"/>
      <c r="CL392" s="23"/>
      <c r="CM392" s="23"/>
      <c r="CN392" s="23"/>
      <c r="CO392" s="23"/>
      <c r="CP392" s="23"/>
      <c r="CQ392" s="23"/>
      <c r="CR392" s="23"/>
      <c r="CS392" s="23"/>
      <c r="CT392" s="23"/>
      <c r="CU392" s="23"/>
      <c r="CV392" s="23"/>
      <c r="CW392" s="23"/>
      <c r="CX392" s="23"/>
      <c r="CY392" s="23"/>
      <c r="CZ392" s="23"/>
      <c r="DA392" s="23"/>
      <c r="DB392" s="23"/>
      <c r="DC392" s="23"/>
      <c r="DD392" s="23"/>
      <c r="DE392" s="23"/>
      <c r="DF392" s="23"/>
      <c r="DG392" s="23"/>
      <c r="DH392" s="23"/>
      <c r="DI392" s="23"/>
      <c r="DJ392" s="23"/>
      <c r="DK392" s="23"/>
      <c r="DL392" s="23"/>
      <c r="DM392" s="23"/>
      <c r="DN392" s="23"/>
      <c r="DO392" s="23"/>
      <c r="DP392" s="23"/>
      <c r="DQ392" s="23"/>
      <c r="DR392" s="23"/>
      <c r="DS392" s="23"/>
      <c r="DT392" s="23"/>
      <c r="DU392" s="23"/>
      <c r="DV392" s="23"/>
      <c r="DW392" s="23"/>
      <c r="DX392" s="23"/>
      <c r="DY392" s="23"/>
      <c r="DZ392" s="23"/>
      <c r="EA392" s="23"/>
      <c r="EB392" s="23"/>
      <c r="EC392" s="23"/>
      <c r="ED392" s="23"/>
      <c r="EE392" s="23"/>
      <c r="EF392" s="23"/>
      <c r="EG392" s="23"/>
      <c r="EH392" s="23"/>
      <c r="EI392" s="23"/>
      <c r="EJ392" s="23"/>
      <c r="EK392" s="23"/>
      <c r="EL392" s="23"/>
      <c r="EM392" s="23"/>
      <c r="EN392" s="23"/>
      <c r="EO392" s="23"/>
      <c r="EP392" s="23"/>
      <c r="EQ392" s="23"/>
      <c r="ER392" s="23"/>
      <c r="ES392" s="23"/>
      <c r="ET392" s="23"/>
      <c r="EU392" s="23"/>
      <c r="EV392" s="23"/>
      <c r="EW392" s="23"/>
      <c r="EX392" s="23"/>
      <c r="EY392" s="23"/>
      <c r="EZ392" s="23"/>
      <c r="FA392" s="23"/>
      <c r="FB392" s="23"/>
      <c r="FC392" s="23"/>
      <c r="FD392" s="23"/>
      <c r="FE392" s="23"/>
      <c r="FF392" s="23"/>
      <c r="FG392" s="23"/>
      <c r="FH392" s="23"/>
      <c r="FI392" s="23"/>
      <c r="FJ392" s="23"/>
      <c r="FK392" s="23"/>
      <c r="FL392" s="23"/>
      <c r="FM392" s="23"/>
      <c r="FN392" s="23"/>
      <c r="FO392" s="23"/>
      <c r="FP392" s="23"/>
      <c r="FQ392" s="23"/>
      <c r="FR392" s="23"/>
      <c r="FS392" s="23"/>
      <c r="FT392" s="23"/>
      <c r="FU392" s="23"/>
      <c r="FV392" s="23"/>
      <c r="FW392" s="23"/>
      <c r="FX392" s="23"/>
      <c r="FY392" s="23"/>
      <c r="FZ392" s="23"/>
      <c r="GA392" s="23"/>
      <c r="GB392" s="23"/>
      <c r="GC392" s="23"/>
      <c r="GD392" s="23"/>
      <c r="GE392" s="23"/>
      <c r="GF392" s="23"/>
      <c r="GG392" s="23"/>
      <c r="GH392" s="23"/>
      <c r="GI392" s="23"/>
      <c r="GJ392" s="23"/>
      <c r="GK392" s="23"/>
      <c r="GL392" s="23"/>
      <c r="GM392" s="23"/>
      <c r="GN392" s="23"/>
      <c r="GO392" s="23"/>
      <c r="GP392" s="23"/>
      <c r="GQ392" s="23"/>
      <c r="GR392" s="23"/>
      <c r="GS392" s="23"/>
      <c r="GT392" s="23"/>
      <c r="GU392" s="23"/>
      <c r="GV392" s="23"/>
      <c r="GW392" s="23"/>
      <c r="GX392" s="23"/>
      <c r="GY392" s="23"/>
      <c r="GZ392" s="23"/>
      <c r="HA392" s="23"/>
      <c r="HB392" s="23"/>
      <c r="HC392" s="23"/>
      <c r="HD392" s="23"/>
      <c r="HE392" s="23"/>
      <c r="HF392" s="23"/>
      <c r="HG392" s="23"/>
      <c r="HH392" s="23"/>
      <c r="HI392" s="23"/>
      <c r="HJ392" s="23"/>
      <c r="HK392" s="23"/>
      <c r="HL392" s="23"/>
      <c r="HM392" s="23"/>
      <c r="HN392" s="23"/>
      <c r="HO392" s="23"/>
      <c r="HP392" s="23"/>
      <c r="HQ392" s="23"/>
      <c r="HR392" s="23"/>
      <c r="HS392" s="23"/>
      <c r="HT392" s="23"/>
      <c r="HU392" s="23"/>
      <c r="HV392" s="23"/>
      <c r="HW392" s="23"/>
      <c r="HX392" s="23"/>
      <c r="HY392" s="23"/>
      <c r="HZ392" s="23"/>
      <c r="IA392" s="23"/>
      <c r="IB392" s="23"/>
      <c r="IC392" s="23"/>
      <c r="ID392" s="23"/>
      <c r="IE392" s="23"/>
      <c r="IF392" s="23"/>
      <c r="IG392" s="23"/>
      <c r="IH392" s="23"/>
      <c r="II392" s="23"/>
      <c r="IJ392" s="23"/>
      <c r="IK392" s="23"/>
      <c r="IL392" s="23"/>
      <c r="IM392" s="23"/>
      <c r="IN392" s="23"/>
      <c r="IO392" s="23"/>
      <c r="IP392" s="23"/>
      <c r="IQ392" s="23"/>
      <c r="IR392" s="23"/>
      <c r="IS392" s="23"/>
      <c r="IT392" s="23"/>
    </row>
    <row r="393" spans="1:254" s="271" customFormat="1" ht="22.5" customHeight="1" x14ac:dyDescent="0.2">
      <c r="A393" s="324" t="s">
        <v>612</v>
      </c>
      <c r="B393" s="325" t="s">
        <v>493</v>
      </c>
      <c r="C393" s="326" t="s">
        <v>957</v>
      </c>
      <c r="D393" s="327" t="s">
        <v>494</v>
      </c>
      <c r="E393" s="328">
        <v>74</v>
      </c>
      <c r="F393" s="329" t="s">
        <v>877</v>
      </c>
      <c r="G393" s="330" t="s">
        <v>876</v>
      </c>
      <c r="H393" s="273"/>
      <c r="I393" s="273"/>
      <c r="J393" s="273"/>
      <c r="K393" s="273"/>
      <c r="L393" s="273"/>
      <c r="M393" s="273"/>
      <c r="N393" s="273"/>
      <c r="O393" s="273"/>
      <c r="P393" s="273"/>
      <c r="Q393" s="273"/>
      <c r="R393" s="273"/>
      <c r="S393" s="273"/>
      <c r="T393" s="273">
        <f>[4]Source!P43</f>
        <v>900726</v>
      </c>
      <c r="U393" s="273"/>
      <c r="V393" s="273"/>
      <c r="W393" s="273"/>
      <c r="X393" s="273"/>
      <c r="Y393" s="273"/>
      <c r="Z393" s="273"/>
      <c r="AA393" s="273"/>
      <c r="AB393" s="273"/>
      <c r="AC393" s="273"/>
      <c r="AD393" s="273"/>
      <c r="AE393" s="273"/>
      <c r="AF393" s="273"/>
      <c r="AG393" s="273"/>
      <c r="AH393" s="273"/>
      <c r="AI393" s="273"/>
      <c r="AJ393" s="273"/>
      <c r="AK393" s="273"/>
      <c r="AL393" s="273"/>
      <c r="AM393" s="273"/>
      <c r="AN393" s="273"/>
      <c r="AO393" s="273"/>
      <c r="AP393" s="273"/>
      <c r="AQ393" s="273"/>
      <c r="AR393" s="273"/>
      <c r="AS393" s="273"/>
      <c r="AT393" s="273"/>
      <c r="AU393" s="273"/>
      <c r="AV393" s="273"/>
      <c r="AW393" s="273"/>
      <c r="AX393" s="273"/>
      <c r="AY393" s="273"/>
      <c r="AZ393" s="273"/>
      <c r="BA393" s="273"/>
      <c r="BB393" s="273"/>
      <c r="BC393" s="273"/>
      <c r="BD393" s="273"/>
      <c r="BE393" s="273"/>
      <c r="BF393" s="273"/>
      <c r="BG393" s="273"/>
      <c r="BH393" s="273"/>
      <c r="BI393" s="273"/>
      <c r="BJ393" s="273"/>
      <c r="BK393" s="273"/>
      <c r="BL393" s="273"/>
      <c r="BM393" s="273"/>
      <c r="BN393" s="273"/>
      <c r="BO393" s="273"/>
      <c r="BP393" s="273"/>
      <c r="BQ393" s="273"/>
      <c r="BR393" s="273"/>
      <c r="BS393" s="273"/>
      <c r="BT393" s="273"/>
      <c r="BU393" s="273"/>
      <c r="BV393" s="273"/>
      <c r="BW393" s="273"/>
      <c r="BX393" s="273"/>
      <c r="BY393" s="273"/>
      <c r="BZ393" s="273"/>
      <c r="CA393" s="273"/>
      <c r="CB393" s="273"/>
      <c r="CC393" s="273"/>
      <c r="CD393" s="273"/>
      <c r="CE393" s="273"/>
      <c r="CF393" s="273"/>
      <c r="CG393" s="273"/>
      <c r="CH393" s="273"/>
      <c r="CI393" s="273"/>
      <c r="CJ393" s="273"/>
      <c r="CK393" s="273"/>
      <c r="CL393" s="273"/>
      <c r="CM393" s="273"/>
      <c r="CN393" s="273"/>
      <c r="CO393" s="273"/>
      <c r="CP393" s="273"/>
      <c r="CQ393" s="273"/>
      <c r="CR393" s="273"/>
      <c r="CS393" s="273"/>
      <c r="CT393" s="273"/>
      <c r="CU393" s="273"/>
      <c r="CV393" s="273"/>
      <c r="CW393" s="273"/>
      <c r="CX393" s="273"/>
      <c r="CY393" s="273"/>
      <c r="CZ393" s="273"/>
      <c r="DA393" s="273"/>
      <c r="DB393" s="273"/>
      <c r="DC393" s="273"/>
      <c r="DD393" s="273"/>
      <c r="DE393" s="273"/>
      <c r="DF393" s="273"/>
      <c r="DG393" s="273"/>
      <c r="DH393" s="273">
        <f>IF(E392&gt;0,ROUND([4]Source!P43/E392,2),0)</f>
        <v>121719.73</v>
      </c>
      <c r="DI393" s="273"/>
      <c r="DJ393" s="273"/>
      <c r="DK393" s="323" t="str">
        <f>F393</f>
        <v xml:space="preserve">Материал </v>
      </c>
      <c r="DL393" s="273">
        <f>[4]Source!P43</f>
        <v>900726</v>
      </c>
      <c r="DM393" s="273"/>
      <c r="DN393" s="273"/>
      <c r="DO393" s="273"/>
      <c r="DP393" s="273"/>
      <c r="DQ393" s="273"/>
      <c r="DR393" s="273"/>
      <c r="DS393" s="273"/>
      <c r="DT393" s="273"/>
      <c r="DU393" s="273"/>
      <c r="DV393" s="273"/>
      <c r="DW393" s="273"/>
      <c r="DX393" s="273"/>
      <c r="DY393" s="273"/>
      <c r="DZ393" s="273"/>
      <c r="EA393" s="273"/>
      <c r="EB393" s="273"/>
      <c r="EC393" s="273"/>
      <c r="ED393" s="273"/>
      <c r="EE393" s="273"/>
      <c r="EF393" s="273"/>
      <c r="EG393" s="273"/>
      <c r="EH393" s="273"/>
      <c r="EI393" s="273"/>
      <c r="EJ393" s="273"/>
      <c r="EK393" s="273"/>
      <c r="EL393" s="273"/>
      <c r="EM393" s="273"/>
      <c r="EN393" s="273"/>
      <c r="EO393" s="273"/>
      <c r="EP393" s="273"/>
      <c r="EQ393" s="273"/>
      <c r="ER393" s="273"/>
      <c r="ES393" s="273"/>
      <c r="ET393" s="273"/>
      <c r="EU393" s="273"/>
      <c r="EV393" s="273"/>
      <c r="EW393" s="273"/>
      <c r="EX393" s="273"/>
      <c r="EY393" s="273"/>
      <c r="EZ393" s="273"/>
      <c r="FA393" s="273"/>
      <c r="FB393" s="273"/>
      <c r="FC393" s="273"/>
      <c r="FD393" s="273"/>
      <c r="FE393" s="273"/>
      <c r="FF393" s="273"/>
      <c r="FG393" s="273"/>
      <c r="FH393" s="273"/>
      <c r="FI393" s="273"/>
      <c r="FJ393" s="273"/>
      <c r="FK393" s="273"/>
      <c r="FL393" s="273"/>
      <c r="FM393" s="273"/>
      <c r="FN393" s="273"/>
      <c r="FO393" s="273"/>
      <c r="FP393" s="273"/>
      <c r="FQ393" s="273"/>
      <c r="FR393" s="273"/>
      <c r="FS393" s="273"/>
      <c r="FT393" s="273"/>
      <c r="FU393" s="273"/>
      <c r="FV393" s="273"/>
      <c r="FW393" s="273"/>
      <c r="FX393" s="273"/>
      <c r="FY393" s="273"/>
      <c r="FZ393" s="273"/>
      <c r="GA393" s="273"/>
      <c r="GB393" s="273"/>
      <c r="GC393" s="273"/>
      <c r="GD393" s="273"/>
      <c r="GE393" s="273"/>
      <c r="GF393" s="273"/>
      <c r="GG393" s="273"/>
      <c r="GH393" s="273"/>
      <c r="GI393" s="273"/>
      <c r="GJ393" s="273"/>
      <c r="GK393" s="273"/>
      <c r="GL393" s="273"/>
      <c r="GM393" s="273"/>
      <c r="GN393" s="273"/>
      <c r="GO393" s="273"/>
      <c r="GP393" s="273"/>
      <c r="GQ393" s="273"/>
      <c r="GR393" s="273"/>
      <c r="GS393" s="273"/>
      <c r="GT393" s="273"/>
      <c r="GU393" s="273"/>
      <c r="GV393" s="273"/>
      <c r="GW393" s="273"/>
      <c r="GX393" s="273"/>
      <c r="GY393" s="273"/>
      <c r="GZ393" s="273"/>
      <c r="HA393" s="273"/>
      <c r="HB393" s="273"/>
      <c r="HC393" s="273"/>
      <c r="HD393" s="273"/>
      <c r="HE393" s="273"/>
      <c r="HF393" s="273"/>
      <c r="HG393" s="273"/>
      <c r="HH393" s="273"/>
      <c r="HI393" s="273"/>
      <c r="HJ393" s="273"/>
      <c r="HK393" s="273"/>
      <c r="HL393" s="273"/>
      <c r="HM393" s="273"/>
      <c r="HN393" s="273"/>
      <c r="HO393" s="273"/>
      <c r="HP393" s="273"/>
      <c r="HQ393" s="273"/>
      <c r="HR393" s="273"/>
      <c r="HS393" s="273"/>
      <c r="HT393" s="273"/>
      <c r="HU393" s="273"/>
      <c r="HV393" s="273"/>
      <c r="HW393" s="273"/>
      <c r="HX393" s="273"/>
      <c r="HY393" s="273"/>
      <c r="HZ393" s="273"/>
      <c r="IA393" s="273"/>
      <c r="IB393" s="273"/>
      <c r="IC393" s="273"/>
      <c r="ID393" s="273"/>
      <c r="IE393" s="273"/>
      <c r="IF393" s="273"/>
      <c r="IG393" s="273"/>
      <c r="IH393" s="273"/>
      <c r="II393" s="273"/>
      <c r="IJ393" s="273"/>
      <c r="IK393" s="273"/>
      <c r="IL393" s="273"/>
      <c r="IM393" s="273"/>
      <c r="IN393" s="273"/>
      <c r="IO393" s="273"/>
      <c r="IP393" s="273"/>
      <c r="IQ393" s="273"/>
      <c r="IR393" s="273"/>
      <c r="IS393" s="273"/>
      <c r="IT393" s="273"/>
    </row>
    <row r="394" spans="1:254" s="271" customFormat="1" ht="22.5" customHeight="1" x14ac:dyDescent="0.2">
      <c r="A394" s="324" t="s">
        <v>609</v>
      </c>
      <c r="B394" s="325" t="s">
        <v>493</v>
      </c>
      <c r="C394" s="326" t="s">
        <v>956</v>
      </c>
      <c r="D394" s="327" t="s">
        <v>494</v>
      </c>
      <c r="E394" s="328">
        <v>84</v>
      </c>
      <c r="F394" s="329" t="s">
        <v>877</v>
      </c>
      <c r="G394" s="330" t="s">
        <v>876</v>
      </c>
      <c r="H394" s="273"/>
      <c r="I394" s="273"/>
      <c r="J394" s="273"/>
      <c r="K394" s="273"/>
      <c r="L394" s="273"/>
      <c r="M394" s="273"/>
      <c r="N394" s="273"/>
      <c r="O394" s="273"/>
      <c r="P394" s="273"/>
      <c r="Q394" s="273"/>
      <c r="R394" s="273"/>
      <c r="S394" s="273"/>
      <c r="T394" s="273">
        <f>[4]Source!P45</f>
        <v>25662</v>
      </c>
      <c r="U394" s="273"/>
      <c r="V394" s="273"/>
      <c r="W394" s="273"/>
      <c r="X394" s="273"/>
      <c r="Y394" s="273"/>
      <c r="Z394" s="273"/>
      <c r="AA394" s="273"/>
      <c r="AB394" s="273"/>
      <c r="AC394" s="273"/>
      <c r="AD394" s="273"/>
      <c r="AE394" s="273"/>
      <c r="AF394" s="273"/>
      <c r="AG394" s="273"/>
      <c r="AH394" s="273"/>
      <c r="AI394" s="273"/>
      <c r="AJ394" s="273"/>
      <c r="AK394" s="273"/>
      <c r="AL394" s="273"/>
      <c r="AM394" s="273"/>
      <c r="AN394" s="273"/>
      <c r="AO394" s="273"/>
      <c r="AP394" s="273"/>
      <c r="AQ394" s="273"/>
      <c r="AR394" s="273"/>
      <c r="AS394" s="273"/>
      <c r="AT394" s="273"/>
      <c r="AU394" s="273"/>
      <c r="AV394" s="273"/>
      <c r="AW394" s="273"/>
      <c r="AX394" s="273"/>
      <c r="AY394" s="273"/>
      <c r="AZ394" s="273"/>
      <c r="BA394" s="273"/>
      <c r="BB394" s="273"/>
      <c r="BC394" s="273"/>
      <c r="BD394" s="273"/>
      <c r="BE394" s="273"/>
      <c r="BF394" s="273"/>
      <c r="BG394" s="273"/>
      <c r="BH394" s="273"/>
      <c r="BI394" s="273"/>
      <c r="BJ394" s="273"/>
      <c r="BK394" s="273"/>
      <c r="BL394" s="273"/>
      <c r="BM394" s="273"/>
      <c r="BN394" s="273"/>
      <c r="BO394" s="273"/>
      <c r="BP394" s="273"/>
      <c r="BQ394" s="273"/>
      <c r="BR394" s="273"/>
      <c r="BS394" s="273"/>
      <c r="BT394" s="273"/>
      <c r="BU394" s="273"/>
      <c r="BV394" s="273"/>
      <c r="BW394" s="273"/>
      <c r="BX394" s="273"/>
      <c r="BY394" s="273"/>
      <c r="BZ394" s="273"/>
      <c r="CA394" s="273"/>
      <c r="CB394" s="273"/>
      <c r="CC394" s="273"/>
      <c r="CD394" s="273"/>
      <c r="CE394" s="273"/>
      <c r="CF394" s="273"/>
      <c r="CG394" s="273"/>
      <c r="CH394" s="273"/>
      <c r="CI394" s="273"/>
      <c r="CJ394" s="273"/>
      <c r="CK394" s="273"/>
      <c r="CL394" s="273"/>
      <c r="CM394" s="273"/>
      <c r="CN394" s="273"/>
      <c r="CO394" s="273"/>
      <c r="CP394" s="273"/>
      <c r="CQ394" s="273"/>
      <c r="CR394" s="273"/>
      <c r="CS394" s="273"/>
      <c r="CT394" s="273"/>
      <c r="CU394" s="273"/>
      <c r="CV394" s="273"/>
      <c r="CW394" s="273"/>
      <c r="CX394" s="273"/>
      <c r="CY394" s="273"/>
      <c r="CZ394" s="273"/>
      <c r="DA394" s="273"/>
      <c r="DB394" s="273"/>
      <c r="DC394" s="273"/>
      <c r="DD394" s="273"/>
      <c r="DE394" s="273"/>
      <c r="DF394" s="273"/>
      <c r="DG394" s="273"/>
      <c r="DH394" s="273">
        <f>IF(E392&gt;0,ROUND([4]Source!P45/E392,2),0)</f>
        <v>3467.84</v>
      </c>
      <c r="DI394" s="273"/>
      <c r="DJ394" s="273"/>
      <c r="DK394" s="323" t="str">
        <f>F394</f>
        <v xml:space="preserve">Материал </v>
      </c>
      <c r="DL394" s="273">
        <f>[4]Source!P45</f>
        <v>25662</v>
      </c>
      <c r="DM394" s="273"/>
      <c r="DN394" s="273"/>
      <c r="DO394" s="273"/>
      <c r="DP394" s="273"/>
      <c r="DQ394" s="273"/>
      <c r="DR394" s="273"/>
      <c r="DS394" s="273"/>
      <c r="DT394" s="273"/>
      <c r="DU394" s="273"/>
      <c r="DV394" s="273"/>
      <c r="DW394" s="273"/>
      <c r="DX394" s="273"/>
      <c r="DY394" s="273"/>
      <c r="DZ394" s="273"/>
      <c r="EA394" s="273"/>
      <c r="EB394" s="273"/>
      <c r="EC394" s="273"/>
      <c r="ED394" s="273"/>
      <c r="EE394" s="273"/>
      <c r="EF394" s="273"/>
      <c r="EG394" s="273"/>
      <c r="EH394" s="273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273"/>
      <c r="EU394" s="273"/>
      <c r="EV394" s="273"/>
      <c r="EW394" s="273"/>
      <c r="EX394" s="273"/>
      <c r="EY394" s="273"/>
      <c r="EZ394" s="273"/>
      <c r="FA394" s="273"/>
      <c r="FB394" s="273"/>
      <c r="FC394" s="273"/>
      <c r="FD394" s="273"/>
      <c r="FE394" s="273"/>
      <c r="FF394" s="273"/>
      <c r="FG394" s="273"/>
      <c r="FH394" s="273"/>
      <c r="FI394" s="273"/>
      <c r="FJ394" s="273"/>
      <c r="FK394" s="273"/>
      <c r="FL394" s="273"/>
      <c r="FM394" s="273"/>
      <c r="FN394" s="273"/>
      <c r="FO394" s="273"/>
      <c r="FP394" s="273"/>
      <c r="FQ394" s="273"/>
      <c r="FR394" s="273"/>
      <c r="FS394" s="273"/>
      <c r="FT394" s="273"/>
      <c r="FU394" s="273"/>
      <c r="FV394" s="273"/>
      <c r="FW394" s="273"/>
      <c r="FX394" s="273"/>
      <c r="FY394" s="273"/>
      <c r="FZ394" s="273"/>
      <c r="GA394" s="273"/>
      <c r="GB394" s="273"/>
      <c r="GC394" s="273"/>
      <c r="GD394" s="273"/>
      <c r="GE394" s="273"/>
      <c r="GF394" s="273"/>
      <c r="GG394" s="273"/>
      <c r="GH394" s="273"/>
      <c r="GI394" s="273"/>
      <c r="GJ394" s="273"/>
      <c r="GK394" s="273"/>
      <c r="GL394" s="273"/>
      <c r="GM394" s="273"/>
      <c r="GN394" s="273"/>
      <c r="GO394" s="273"/>
      <c r="GP394" s="273"/>
      <c r="GQ394" s="273"/>
      <c r="GR394" s="273"/>
      <c r="GS394" s="273"/>
      <c r="GT394" s="273"/>
      <c r="GU394" s="273"/>
      <c r="GV394" s="273"/>
      <c r="GW394" s="273"/>
      <c r="GX394" s="273"/>
      <c r="GY394" s="273"/>
      <c r="GZ394" s="273"/>
      <c r="HA394" s="273"/>
      <c r="HB394" s="273"/>
      <c r="HC394" s="273"/>
      <c r="HD394" s="273"/>
      <c r="HE394" s="273"/>
      <c r="HF394" s="273"/>
      <c r="HG394" s="273"/>
      <c r="HH394" s="273"/>
      <c r="HI394" s="273"/>
      <c r="HJ394" s="273"/>
      <c r="HK394" s="273"/>
      <c r="HL394" s="273"/>
      <c r="HM394" s="273"/>
      <c r="HN394" s="273"/>
      <c r="HO394" s="273"/>
      <c r="HP394" s="273"/>
      <c r="HQ394" s="273"/>
      <c r="HR394" s="273"/>
      <c r="HS394" s="273"/>
      <c r="HT394" s="273"/>
      <c r="HU394" s="273"/>
      <c r="HV394" s="273"/>
      <c r="HW394" s="273"/>
      <c r="HX394" s="273"/>
      <c r="HY394" s="273"/>
      <c r="HZ394" s="273"/>
      <c r="IA394" s="273"/>
      <c r="IB394" s="273"/>
      <c r="IC394" s="273"/>
      <c r="ID394" s="273"/>
      <c r="IE394" s="273"/>
      <c r="IF394" s="273"/>
      <c r="IG394" s="273"/>
      <c r="IH394" s="273"/>
      <c r="II394" s="273"/>
      <c r="IJ394" s="273"/>
      <c r="IK394" s="273"/>
      <c r="IL394" s="273"/>
      <c r="IM394" s="273"/>
      <c r="IN394" s="273"/>
      <c r="IO394" s="273"/>
      <c r="IP394" s="273"/>
      <c r="IQ394" s="273"/>
      <c r="IR394" s="273"/>
      <c r="IS394" s="273"/>
      <c r="IT394" s="273"/>
    </row>
    <row r="395" spans="1:254" s="271" customFormat="1" ht="22.5" customHeight="1" x14ac:dyDescent="0.2">
      <c r="A395" s="324" t="s">
        <v>607</v>
      </c>
      <c r="B395" s="325" t="s">
        <v>493</v>
      </c>
      <c r="C395" s="326" t="s">
        <v>955</v>
      </c>
      <c r="D395" s="327" t="s">
        <v>494</v>
      </c>
      <c r="E395" s="328">
        <v>3</v>
      </c>
      <c r="F395" s="329" t="s">
        <v>877</v>
      </c>
      <c r="G395" s="330" t="s">
        <v>876</v>
      </c>
      <c r="H395" s="273"/>
      <c r="I395" s="273"/>
      <c r="J395" s="273"/>
      <c r="K395" s="273"/>
      <c r="L395" s="273"/>
      <c r="M395" s="273"/>
      <c r="N395" s="273"/>
      <c r="O395" s="273"/>
      <c r="P395" s="273"/>
      <c r="Q395" s="273"/>
      <c r="R395" s="273"/>
      <c r="S395" s="273"/>
      <c r="T395" s="273">
        <f>[4]Source!P47</f>
        <v>916</v>
      </c>
      <c r="U395" s="273"/>
      <c r="V395" s="273"/>
      <c r="W395" s="273"/>
      <c r="X395" s="273"/>
      <c r="Y395" s="273"/>
      <c r="Z395" s="273"/>
      <c r="AA395" s="273"/>
      <c r="AB395" s="273"/>
      <c r="AC395" s="273"/>
      <c r="AD395" s="273"/>
      <c r="AE395" s="273"/>
      <c r="AF395" s="273"/>
      <c r="AG395" s="273"/>
      <c r="AH395" s="273"/>
      <c r="AI395" s="273"/>
      <c r="AJ395" s="273"/>
      <c r="AK395" s="273"/>
      <c r="AL395" s="273"/>
      <c r="AM395" s="273"/>
      <c r="AN395" s="273"/>
      <c r="AO395" s="273"/>
      <c r="AP395" s="273"/>
      <c r="AQ395" s="273"/>
      <c r="AR395" s="273"/>
      <c r="AS395" s="273"/>
      <c r="AT395" s="273"/>
      <c r="AU395" s="273"/>
      <c r="AV395" s="273"/>
      <c r="AW395" s="273"/>
      <c r="AX395" s="273"/>
      <c r="AY395" s="273"/>
      <c r="AZ395" s="273"/>
      <c r="BA395" s="273"/>
      <c r="BB395" s="273"/>
      <c r="BC395" s="273"/>
      <c r="BD395" s="273"/>
      <c r="BE395" s="273"/>
      <c r="BF395" s="273"/>
      <c r="BG395" s="273"/>
      <c r="BH395" s="273"/>
      <c r="BI395" s="273"/>
      <c r="BJ395" s="273"/>
      <c r="BK395" s="273"/>
      <c r="BL395" s="273"/>
      <c r="BM395" s="273"/>
      <c r="BN395" s="273"/>
      <c r="BO395" s="273"/>
      <c r="BP395" s="273"/>
      <c r="BQ395" s="273"/>
      <c r="BR395" s="273"/>
      <c r="BS395" s="273"/>
      <c r="BT395" s="273"/>
      <c r="BU395" s="273"/>
      <c r="BV395" s="273"/>
      <c r="BW395" s="273"/>
      <c r="BX395" s="273"/>
      <c r="BY395" s="273"/>
      <c r="BZ395" s="273"/>
      <c r="CA395" s="273"/>
      <c r="CB395" s="273"/>
      <c r="CC395" s="273"/>
      <c r="CD395" s="273"/>
      <c r="CE395" s="273"/>
      <c r="CF395" s="273"/>
      <c r="CG395" s="273"/>
      <c r="CH395" s="273"/>
      <c r="CI395" s="273"/>
      <c r="CJ395" s="273"/>
      <c r="CK395" s="273"/>
      <c r="CL395" s="273"/>
      <c r="CM395" s="273"/>
      <c r="CN395" s="273"/>
      <c r="CO395" s="273"/>
      <c r="CP395" s="273"/>
      <c r="CQ395" s="273"/>
      <c r="CR395" s="273"/>
      <c r="CS395" s="273"/>
      <c r="CT395" s="273"/>
      <c r="CU395" s="273"/>
      <c r="CV395" s="273"/>
      <c r="CW395" s="273"/>
      <c r="CX395" s="273"/>
      <c r="CY395" s="273"/>
      <c r="CZ395" s="273"/>
      <c r="DA395" s="273"/>
      <c r="DB395" s="273"/>
      <c r="DC395" s="273"/>
      <c r="DD395" s="273"/>
      <c r="DE395" s="273"/>
      <c r="DF395" s="273"/>
      <c r="DG395" s="273"/>
      <c r="DH395" s="273">
        <f>IF(E392&gt;0,ROUND([4]Source!P47/E392,2),0)</f>
        <v>123.78</v>
      </c>
      <c r="DI395" s="273"/>
      <c r="DJ395" s="273"/>
      <c r="DK395" s="323" t="str">
        <f>F395</f>
        <v xml:space="preserve">Материал </v>
      </c>
      <c r="DL395" s="273">
        <f>[4]Source!P47</f>
        <v>916</v>
      </c>
      <c r="DM395" s="273"/>
      <c r="DN395" s="273"/>
      <c r="DO395" s="273"/>
      <c r="DP395" s="273"/>
      <c r="DQ395" s="273"/>
      <c r="DR395" s="273"/>
      <c r="DS395" s="273"/>
      <c r="DT395" s="273"/>
      <c r="DU395" s="273"/>
      <c r="DV395" s="273"/>
      <c r="DW395" s="273"/>
      <c r="DX395" s="273"/>
      <c r="DY395" s="273"/>
      <c r="DZ395" s="273"/>
      <c r="EA395" s="273"/>
      <c r="EB395" s="273"/>
      <c r="EC395" s="273"/>
      <c r="ED395" s="273"/>
      <c r="EE395" s="273"/>
      <c r="EF395" s="273"/>
      <c r="EG395" s="273"/>
      <c r="EH395" s="273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273"/>
      <c r="EU395" s="273"/>
      <c r="EV395" s="273"/>
      <c r="EW395" s="273"/>
      <c r="EX395" s="273"/>
      <c r="EY395" s="273"/>
      <c r="EZ395" s="273"/>
      <c r="FA395" s="273"/>
      <c r="FB395" s="273"/>
      <c r="FC395" s="273"/>
      <c r="FD395" s="273"/>
      <c r="FE395" s="273"/>
      <c r="FF395" s="273"/>
      <c r="FG395" s="273"/>
      <c r="FH395" s="273"/>
      <c r="FI395" s="273"/>
      <c r="FJ395" s="273"/>
      <c r="FK395" s="273"/>
      <c r="FL395" s="273"/>
      <c r="FM395" s="273"/>
      <c r="FN395" s="273"/>
      <c r="FO395" s="273"/>
      <c r="FP395" s="273"/>
      <c r="FQ395" s="273"/>
      <c r="FR395" s="273"/>
      <c r="FS395" s="273"/>
      <c r="FT395" s="273"/>
      <c r="FU395" s="273"/>
      <c r="FV395" s="273"/>
      <c r="FW395" s="273"/>
      <c r="FX395" s="273"/>
      <c r="FY395" s="273"/>
      <c r="FZ395" s="273"/>
      <c r="GA395" s="273"/>
      <c r="GB395" s="273"/>
      <c r="GC395" s="273"/>
      <c r="GD395" s="273"/>
      <c r="GE395" s="273"/>
      <c r="GF395" s="273"/>
      <c r="GG395" s="273"/>
      <c r="GH395" s="273"/>
      <c r="GI395" s="273"/>
      <c r="GJ395" s="273"/>
      <c r="GK395" s="273"/>
      <c r="GL395" s="273"/>
      <c r="GM395" s="273"/>
      <c r="GN395" s="273"/>
      <c r="GO395" s="273"/>
      <c r="GP395" s="273"/>
      <c r="GQ395" s="273"/>
      <c r="GR395" s="273"/>
      <c r="GS395" s="273"/>
      <c r="GT395" s="273"/>
      <c r="GU395" s="273"/>
      <c r="GV395" s="273"/>
      <c r="GW395" s="273"/>
      <c r="GX395" s="273"/>
      <c r="GY395" s="273"/>
      <c r="GZ395" s="273"/>
      <c r="HA395" s="273"/>
      <c r="HB395" s="273"/>
      <c r="HC395" s="273"/>
      <c r="HD395" s="273"/>
      <c r="HE395" s="273"/>
      <c r="HF395" s="273"/>
      <c r="HG395" s="273"/>
      <c r="HH395" s="273"/>
      <c r="HI395" s="273"/>
      <c r="HJ395" s="273"/>
      <c r="HK395" s="273"/>
      <c r="HL395" s="273"/>
      <c r="HM395" s="273"/>
      <c r="HN395" s="273"/>
      <c r="HO395" s="273"/>
      <c r="HP395" s="273"/>
      <c r="HQ395" s="273"/>
      <c r="HR395" s="273"/>
      <c r="HS395" s="273"/>
      <c r="HT395" s="273"/>
      <c r="HU395" s="273"/>
      <c r="HV395" s="273"/>
      <c r="HW395" s="273"/>
      <c r="HX395" s="273"/>
      <c r="HY395" s="273"/>
      <c r="HZ395" s="273"/>
      <c r="IA395" s="273"/>
      <c r="IB395" s="273"/>
      <c r="IC395" s="273"/>
      <c r="ID395" s="273"/>
      <c r="IE395" s="273"/>
      <c r="IF395" s="273"/>
      <c r="IG395" s="273"/>
      <c r="IH395" s="273"/>
      <c r="II395" s="273"/>
      <c r="IJ395" s="273"/>
      <c r="IK395" s="273"/>
      <c r="IL395" s="273"/>
      <c r="IM395" s="273"/>
      <c r="IN395" s="273"/>
      <c r="IO395" s="273"/>
      <c r="IP395" s="273"/>
      <c r="IQ395" s="273"/>
      <c r="IR395" s="273"/>
      <c r="IS395" s="273"/>
      <c r="IT395" s="273"/>
    </row>
    <row r="396" spans="1:254" s="271" customFormat="1" ht="22.5" customHeight="1" x14ac:dyDescent="0.2">
      <c r="A396" s="316" t="s">
        <v>954</v>
      </c>
      <c r="B396" s="317" t="s">
        <v>493</v>
      </c>
      <c r="C396" s="318" t="s">
        <v>953</v>
      </c>
      <c r="D396" s="319" t="s">
        <v>494</v>
      </c>
      <c r="E396" s="320">
        <v>87</v>
      </c>
      <c r="F396" s="321" t="s">
        <v>877</v>
      </c>
      <c r="G396" s="322" t="s">
        <v>876</v>
      </c>
      <c r="H396" s="273"/>
      <c r="I396" s="273"/>
      <c r="J396" s="273"/>
      <c r="K396" s="273"/>
      <c r="L396" s="273"/>
      <c r="M396" s="273"/>
      <c r="N396" s="273"/>
      <c r="O396" s="273"/>
      <c r="P396" s="273"/>
      <c r="Q396" s="273"/>
      <c r="R396" s="273"/>
      <c r="S396" s="273"/>
      <c r="T396" s="273">
        <f>[4]Source!P49</f>
        <v>7676</v>
      </c>
      <c r="U396" s="273"/>
      <c r="V396" s="273"/>
      <c r="W396" s="273"/>
      <c r="X396" s="273"/>
      <c r="Y396" s="273"/>
      <c r="Z396" s="273"/>
      <c r="AA396" s="273"/>
      <c r="AB396" s="273"/>
      <c r="AC396" s="273"/>
      <c r="AD396" s="273"/>
      <c r="AE396" s="273"/>
      <c r="AF396" s="273"/>
      <c r="AG396" s="273"/>
      <c r="AH396" s="273"/>
      <c r="AI396" s="273"/>
      <c r="AJ396" s="273"/>
      <c r="AK396" s="273"/>
      <c r="AL396" s="273"/>
      <c r="AM396" s="273"/>
      <c r="AN396" s="273"/>
      <c r="AO396" s="273"/>
      <c r="AP396" s="273"/>
      <c r="AQ396" s="273"/>
      <c r="AR396" s="273"/>
      <c r="AS396" s="273"/>
      <c r="AT396" s="273"/>
      <c r="AU396" s="273"/>
      <c r="AV396" s="273"/>
      <c r="AW396" s="273"/>
      <c r="AX396" s="273"/>
      <c r="AY396" s="273"/>
      <c r="AZ396" s="273"/>
      <c r="BA396" s="273"/>
      <c r="BB396" s="273"/>
      <c r="BC396" s="273"/>
      <c r="BD396" s="273"/>
      <c r="BE396" s="273"/>
      <c r="BF396" s="273"/>
      <c r="BG396" s="273"/>
      <c r="BH396" s="273"/>
      <c r="BI396" s="273"/>
      <c r="BJ396" s="273"/>
      <c r="BK396" s="273"/>
      <c r="BL396" s="273"/>
      <c r="BM396" s="273"/>
      <c r="BN396" s="273"/>
      <c r="BO396" s="273"/>
      <c r="BP396" s="273"/>
      <c r="BQ396" s="273"/>
      <c r="BR396" s="273"/>
      <c r="BS396" s="273"/>
      <c r="BT396" s="273"/>
      <c r="BU396" s="273"/>
      <c r="BV396" s="273"/>
      <c r="BW396" s="273"/>
      <c r="BX396" s="273"/>
      <c r="BY396" s="273"/>
      <c r="BZ396" s="273"/>
      <c r="CA396" s="273"/>
      <c r="CB396" s="273"/>
      <c r="CC396" s="273"/>
      <c r="CD396" s="273"/>
      <c r="CE396" s="273"/>
      <c r="CF396" s="273"/>
      <c r="CG396" s="273"/>
      <c r="CH396" s="273"/>
      <c r="CI396" s="273"/>
      <c r="CJ396" s="273"/>
      <c r="CK396" s="273"/>
      <c r="CL396" s="273"/>
      <c r="CM396" s="273"/>
      <c r="CN396" s="273"/>
      <c r="CO396" s="273"/>
      <c r="CP396" s="273"/>
      <c r="CQ396" s="273"/>
      <c r="CR396" s="273"/>
      <c r="CS396" s="273"/>
      <c r="CT396" s="273"/>
      <c r="CU396" s="273"/>
      <c r="CV396" s="273"/>
      <c r="CW396" s="273"/>
      <c r="CX396" s="273"/>
      <c r="CY396" s="273"/>
      <c r="CZ396" s="273"/>
      <c r="DA396" s="273"/>
      <c r="DB396" s="273"/>
      <c r="DC396" s="273"/>
      <c r="DD396" s="273"/>
      <c r="DE396" s="273"/>
      <c r="DF396" s="273"/>
      <c r="DG396" s="273"/>
      <c r="DH396" s="273">
        <f>IF(E392&gt;0,ROUND([4]Source!P49/E392,2),0)</f>
        <v>1037.3</v>
      </c>
      <c r="DI396" s="273"/>
      <c r="DJ396" s="273"/>
      <c r="DK396" s="323" t="str">
        <f>F396</f>
        <v xml:space="preserve">Материал </v>
      </c>
      <c r="DL396" s="273">
        <f>[4]Source!P49</f>
        <v>7676</v>
      </c>
      <c r="DM396" s="273"/>
      <c r="DN396" s="273"/>
      <c r="DO396" s="273"/>
      <c r="DP396" s="273"/>
      <c r="DQ396" s="273"/>
      <c r="DR396" s="273"/>
      <c r="DS396" s="273"/>
      <c r="DT396" s="273"/>
      <c r="DU396" s="273"/>
      <c r="DV396" s="273"/>
      <c r="DW396" s="273"/>
      <c r="DX396" s="273"/>
      <c r="DY396" s="273"/>
      <c r="DZ396" s="273"/>
      <c r="EA396" s="273"/>
      <c r="EB396" s="273"/>
      <c r="EC396" s="273"/>
      <c r="ED396" s="273"/>
      <c r="EE396" s="273"/>
      <c r="EF396" s="273"/>
      <c r="EG396" s="273"/>
      <c r="EH396" s="273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ET396" s="273"/>
      <c r="EU396" s="273"/>
      <c r="EV396" s="273"/>
      <c r="EW396" s="273"/>
      <c r="EX396" s="273"/>
      <c r="EY396" s="273"/>
      <c r="EZ396" s="273"/>
      <c r="FA396" s="273"/>
      <c r="FB396" s="273"/>
      <c r="FC396" s="273"/>
      <c r="FD396" s="273"/>
      <c r="FE396" s="273"/>
      <c r="FF396" s="273"/>
      <c r="FG396" s="273"/>
      <c r="FH396" s="273"/>
      <c r="FI396" s="273"/>
      <c r="FJ396" s="273"/>
      <c r="FK396" s="273"/>
      <c r="FL396" s="273"/>
      <c r="FM396" s="273"/>
      <c r="FN396" s="273"/>
      <c r="FO396" s="273"/>
      <c r="FP396" s="273"/>
      <c r="FQ396" s="273"/>
      <c r="FR396" s="273"/>
      <c r="FS396" s="273"/>
      <c r="FT396" s="273"/>
      <c r="FU396" s="273"/>
      <c r="FV396" s="273"/>
      <c r="FW396" s="273"/>
      <c r="FX396" s="273"/>
      <c r="FY396" s="273"/>
      <c r="FZ396" s="273"/>
      <c r="GA396" s="273"/>
      <c r="GB396" s="273"/>
      <c r="GC396" s="273"/>
      <c r="GD396" s="273"/>
      <c r="GE396" s="273"/>
      <c r="GF396" s="273"/>
      <c r="GG396" s="273"/>
      <c r="GH396" s="273"/>
      <c r="GI396" s="273"/>
      <c r="GJ396" s="273"/>
      <c r="GK396" s="273"/>
      <c r="GL396" s="273"/>
      <c r="GM396" s="273"/>
      <c r="GN396" s="273"/>
      <c r="GO396" s="273"/>
      <c r="GP396" s="273"/>
      <c r="GQ396" s="273"/>
      <c r="GR396" s="273"/>
      <c r="GS396" s="273"/>
      <c r="GT396" s="273"/>
      <c r="GU396" s="273"/>
      <c r="GV396" s="273"/>
      <c r="GW396" s="273"/>
      <c r="GX396" s="273"/>
      <c r="GY396" s="273"/>
      <c r="GZ396" s="273"/>
      <c r="HA396" s="273"/>
      <c r="HB396" s="273"/>
      <c r="HC396" s="273"/>
      <c r="HD396" s="273"/>
      <c r="HE396" s="273"/>
      <c r="HF396" s="273"/>
      <c r="HG396" s="273"/>
      <c r="HH396" s="273"/>
      <c r="HI396" s="273"/>
      <c r="HJ396" s="273"/>
      <c r="HK396" s="273"/>
      <c r="HL396" s="273"/>
      <c r="HM396" s="273"/>
      <c r="HN396" s="273"/>
      <c r="HO396" s="273"/>
      <c r="HP396" s="273"/>
      <c r="HQ396" s="273"/>
      <c r="HR396" s="273"/>
      <c r="HS396" s="273"/>
      <c r="HT396" s="273"/>
      <c r="HU396" s="273"/>
      <c r="HV396" s="273"/>
      <c r="HW396" s="273"/>
      <c r="HX396" s="273"/>
      <c r="HY396" s="273"/>
      <c r="HZ396" s="273"/>
      <c r="IA396" s="273"/>
      <c r="IB396" s="273"/>
      <c r="IC396" s="273"/>
      <c r="ID396" s="273"/>
      <c r="IE396" s="273"/>
      <c r="IF396" s="273"/>
      <c r="IG396" s="273"/>
      <c r="IH396" s="273"/>
      <c r="II396" s="273"/>
      <c r="IJ396" s="273"/>
      <c r="IK396" s="273"/>
      <c r="IL396" s="273"/>
      <c r="IM396" s="273"/>
      <c r="IN396" s="273"/>
      <c r="IO396" s="273"/>
      <c r="IP396" s="273"/>
      <c r="IQ396" s="273"/>
      <c r="IR396" s="273"/>
      <c r="IS396" s="273"/>
      <c r="IT396" s="273"/>
    </row>
    <row r="397" spans="1:254" s="271" customFormat="1" ht="22.5" customHeight="1" x14ac:dyDescent="0.2">
      <c r="A397" s="281">
        <v>6</v>
      </c>
      <c r="B397" s="282" t="s">
        <v>952</v>
      </c>
      <c r="C397" s="283" t="s">
        <v>951</v>
      </c>
      <c r="D397" s="284" t="s">
        <v>925</v>
      </c>
      <c r="E397" s="285">
        <v>0.02</v>
      </c>
      <c r="F397" s="286"/>
      <c r="G397" s="287"/>
      <c r="H397" s="273"/>
      <c r="I397" s="273"/>
      <c r="J397" s="273"/>
      <c r="K397" s="273"/>
      <c r="L397" s="273"/>
      <c r="M397" s="273"/>
      <c r="N397" s="273"/>
      <c r="O397" s="273"/>
      <c r="P397" s="273"/>
      <c r="Q397" s="273"/>
      <c r="R397" s="273"/>
      <c r="S397" s="273"/>
      <c r="T397" s="273"/>
      <c r="U397" s="273"/>
      <c r="V397" s="273"/>
      <c r="W397" s="273"/>
      <c r="X397" s="273"/>
      <c r="Y397" s="273"/>
      <c r="Z397" s="273"/>
      <c r="AA397" s="273"/>
      <c r="AB397" s="273"/>
      <c r="AC397" s="273"/>
      <c r="AD397" s="273"/>
      <c r="AE397" s="273"/>
      <c r="AF397" s="273"/>
      <c r="AG397" s="273"/>
      <c r="AH397" s="273"/>
      <c r="AI397" s="273"/>
      <c r="AJ397" s="273"/>
      <c r="AK397" s="273"/>
      <c r="AL397" s="273"/>
      <c r="AM397" s="273"/>
      <c r="AN397" s="273"/>
      <c r="AO397" s="273"/>
      <c r="AP397" s="273"/>
      <c r="AQ397" s="273"/>
      <c r="AR397" s="273"/>
      <c r="AS397" s="273"/>
      <c r="AT397" s="273"/>
      <c r="AU397" s="273"/>
      <c r="AV397" s="273"/>
      <c r="AW397" s="273"/>
      <c r="AX397" s="273"/>
      <c r="AY397" s="273"/>
      <c r="AZ397" s="273"/>
      <c r="BA397" s="273"/>
      <c r="BB397" s="273"/>
      <c r="BC397" s="273"/>
      <c r="BD397" s="273"/>
      <c r="BE397" s="273"/>
      <c r="BF397" s="273"/>
      <c r="BG397" s="273"/>
      <c r="BH397" s="273"/>
      <c r="BI397" s="273"/>
      <c r="BJ397" s="273"/>
      <c r="BK397" s="273"/>
      <c r="BL397" s="273"/>
      <c r="BM397" s="273"/>
      <c r="BN397" s="273"/>
      <c r="BO397" s="273"/>
      <c r="BP397" s="273"/>
      <c r="BQ397" s="273"/>
      <c r="BR397" s="273"/>
      <c r="BS397" s="273"/>
      <c r="BT397" s="273"/>
      <c r="BU397" s="273"/>
      <c r="BV397" s="273"/>
      <c r="BW397" s="273"/>
      <c r="BX397" s="273"/>
      <c r="BY397" s="273"/>
      <c r="BZ397" s="273"/>
      <c r="CA397" s="273"/>
      <c r="CB397" s="273"/>
      <c r="CC397" s="273"/>
      <c r="CD397" s="273"/>
      <c r="CE397" s="273"/>
      <c r="CF397" s="273"/>
      <c r="CG397" s="273"/>
      <c r="CH397" s="273"/>
      <c r="CI397" s="273"/>
      <c r="CJ397" s="273"/>
      <c r="CK397" s="273"/>
      <c r="CL397" s="273"/>
      <c r="CM397" s="273"/>
      <c r="CN397" s="273"/>
      <c r="CO397" s="273"/>
      <c r="CP397" s="273"/>
      <c r="CQ397" s="273"/>
      <c r="CR397" s="273"/>
      <c r="CS397" s="273"/>
      <c r="CT397" s="273"/>
      <c r="CU397" s="273"/>
      <c r="CV397" s="273"/>
      <c r="CW397" s="273"/>
      <c r="CX397" s="273"/>
      <c r="CY397" s="273"/>
      <c r="CZ397" s="273"/>
      <c r="DA397" s="273"/>
      <c r="DB397" s="273"/>
      <c r="DC397" s="273"/>
      <c r="DD397" s="273"/>
      <c r="DE397" s="273"/>
      <c r="DF397" s="273"/>
      <c r="DG397" s="273"/>
      <c r="DH397" s="273"/>
      <c r="DI397" s="273"/>
      <c r="DJ397" s="273"/>
      <c r="DK397" s="273"/>
      <c r="DL397" s="273"/>
      <c r="DM397" s="273"/>
      <c r="DN397" s="273"/>
      <c r="DO397" s="273"/>
      <c r="DP397" s="273"/>
      <c r="DQ397" s="273"/>
      <c r="DR397" s="273"/>
      <c r="DS397" s="273"/>
      <c r="DT397" s="273"/>
      <c r="DU397" s="273"/>
      <c r="DV397" s="273"/>
      <c r="DW397" s="273"/>
      <c r="DX397" s="273"/>
      <c r="DY397" s="273"/>
      <c r="DZ397" s="273"/>
      <c r="EA397" s="273"/>
      <c r="EB397" s="273"/>
      <c r="EC397" s="273"/>
      <c r="ED397" s="273"/>
      <c r="EE397" s="273"/>
      <c r="EF397" s="273"/>
      <c r="EG397" s="273"/>
      <c r="EH397" s="273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ET397" s="273"/>
      <c r="EU397" s="273"/>
      <c r="EV397" s="273"/>
      <c r="EW397" s="273"/>
      <c r="EX397" s="273"/>
      <c r="EY397" s="273"/>
      <c r="EZ397" s="273"/>
      <c r="FA397" s="273"/>
      <c r="FB397" s="273"/>
      <c r="FC397" s="273"/>
      <c r="FD397" s="273"/>
      <c r="FE397" s="273"/>
      <c r="FF397" s="273"/>
      <c r="FG397" s="273"/>
      <c r="FH397" s="273"/>
      <c r="FI397" s="273"/>
      <c r="FJ397" s="273"/>
      <c r="FK397" s="273"/>
      <c r="FL397" s="273"/>
      <c r="FM397" s="273"/>
      <c r="FN397" s="273"/>
      <c r="FO397" s="273"/>
      <c r="FP397" s="273"/>
      <c r="FQ397" s="273"/>
      <c r="FR397" s="273"/>
      <c r="FS397" s="273"/>
      <c r="FT397" s="273"/>
      <c r="FU397" s="273"/>
      <c r="FV397" s="273"/>
      <c r="FW397" s="273"/>
      <c r="FX397" s="273"/>
      <c r="FY397" s="273"/>
      <c r="FZ397" s="273"/>
      <c r="GA397" s="273"/>
      <c r="GB397" s="273"/>
      <c r="GC397" s="273"/>
      <c r="GD397" s="273"/>
      <c r="GE397" s="273"/>
      <c r="GF397" s="273"/>
      <c r="GG397" s="273"/>
      <c r="GH397" s="273"/>
      <c r="GI397" s="273"/>
      <c r="GJ397" s="273"/>
      <c r="GK397" s="273"/>
      <c r="GL397" s="273"/>
      <c r="GM397" s="273"/>
      <c r="GN397" s="273"/>
      <c r="GO397" s="273"/>
      <c r="GP397" s="273"/>
      <c r="GQ397" s="273"/>
      <c r="GR397" s="273"/>
      <c r="GS397" s="273"/>
      <c r="GT397" s="273"/>
      <c r="GU397" s="273"/>
      <c r="GV397" s="273"/>
      <c r="GW397" s="273"/>
      <c r="GX397" s="273"/>
      <c r="GY397" s="273"/>
      <c r="GZ397" s="273"/>
      <c r="HA397" s="273"/>
      <c r="HB397" s="273"/>
      <c r="HC397" s="273"/>
      <c r="HD397" s="273"/>
      <c r="HE397" s="273"/>
      <c r="HF397" s="273"/>
      <c r="HG397" s="273"/>
      <c r="HH397" s="273"/>
      <c r="HI397" s="273"/>
      <c r="HJ397" s="273"/>
      <c r="HK397" s="273"/>
      <c r="HL397" s="273"/>
      <c r="HM397" s="273"/>
      <c r="HN397" s="273"/>
      <c r="HO397" s="273"/>
      <c r="HP397" s="273"/>
      <c r="HQ397" s="273"/>
      <c r="HR397" s="273"/>
      <c r="HS397" s="273"/>
      <c r="HT397" s="273"/>
      <c r="HU397" s="273"/>
      <c r="HV397" s="273"/>
      <c r="HW397" s="273"/>
      <c r="HX397" s="273"/>
      <c r="HY397" s="273"/>
      <c r="HZ397" s="273"/>
      <c r="IA397" s="273"/>
      <c r="IB397" s="273"/>
      <c r="IC397" s="273"/>
      <c r="ID397" s="273"/>
      <c r="IE397" s="273"/>
      <c r="IF397" s="273"/>
      <c r="IG397" s="273"/>
      <c r="IH397" s="273"/>
      <c r="II397" s="273"/>
      <c r="IJ397" s="273"/>
      <c r="IK397" s="273"/>
      <c r="IL397" s="273"/>
      <c r="IM397" s="273"/>
      <c r="IN397" s="273"/>
      <c r="IO397" s="273"/>
      <c r="IP397" s="273"/>
      <c r="IQ397" s="273"/>
      <c r="IR397" s="273"/>
      <c r="IS397" s="273"/>
      <c r="IT397" s="273"/>
    </row>
    <row r="398" spans="1:254" s="271" customFormat="1" ht="22.5" customHeight="1" x14ac:dyDescent="0.2">
      <c r="A398" s="316" t="s">
        <v>582</v>
      </c>
      <c r="B398" s="317" t="s">
        <v>493</v>
      </c>
      <c r="C398" s="318" t="s">
        <v>950</v>
      </c>
      <c r="D398" s="319" t="s">
        <v>494</v>
      </c>
      <c r="E398" s="320">
        <v>2</v>
      </c>
      <c r="F398" s="321" t="s">
        <v>877</v>
      </c>
      <c r="G398" s="322" t="s">
        <v>876</v>
      </c>
      <c r="H398" s="273"/>
      <c r="I398" s="273"/>
      <c r="J398" s="273"/>
      <c r="K398" s="273"/>
      <c r="L398" s="273"/>
      <c r="M398" s="273"/>
      <c r="N398" s="273"/>
      <c r="O398" s="273"/>
      <c r="P398" s="273"/>
      <c r="Q398" s="273"/>
      <c r="R398" s="273"/>
      <c r="S398" s="273"/>
      <c r="T398" s="273">
        <f>[4]Source!P53</f>
        <v>64490</v>
      </c>
      <c r="U398" s="273"/>
      <c r="V398" s="273"/>
      <c r="W398" s="273"/>
      <c r="X398" s="273"/>
      <c r="Y398" s="273"/>
      <c r="Z398" s="273"/>
      <c r="AA398" s="273"/>
      <c r="AB398" s="273"/>
      <c r="AC398" s="273"/>
      <c r="AD398" s="273"/>
      <c r="AE398" s="273"/>
      <c r="AF398" s="273"/>
      <c r="AG398" s="273"/>
      <c r="AH398" s="273"/>
      <c r="AI398" s="273"/>
      <c r="AJ398" s="273"/>
      <c r="AK398" s="273"/>
      <c r="AL398" s="273"/>
      <c r="AM398" s="273"/>
      <c r="AN398" s="273"/>
      <c r="AO398" s="273"/>
      <c r="AP398" s="273"/>
      <c r="AQ398" s="273"/>
      <c r="AR398" s="273"/>
      <c r="AS398" s="273"/>
      <c r="AT398" s="273"/>
      <c r="AU398" s="273"/>
      <c r="AV398" s="273"/>
      <c r="AW398" s="273"/>
      <c r="AX398" s="273"/>
      <c r="AY398" s="273"/>
      <c r="AZ398" s="273"/>
      <c r="BA398" s="273"/>
      <c r="BB398" s="273"/>
      <c r="BC398" s="273"/>
      <c r="BD398" s="273"/>
      <c r="BE398" s="273"/>
      <c r="BF398" s="273"/>
      <c r="BG398" s="273"/>
      <c r="BH398" s="273"/>
      <c r="BI398" s="273"/>
      <c r="BJ398" s="273"/>
      <c r="BK398" s="273"/>
      <c r="BL398" s="273"/>
      <c r="BM398" s="273"/>
      <c r="BN398" s="273"/>
      <c r="BO398" s="273"/>
      <c r="BP398" s="273"/>
      <c r="BQ398" s="273"/>
      <c r="BR398" s="273"/>
      <c r="BS398" s="273"/>
      <c r="BT398" s="273"/>
      <c r="BU398" s="273"/>
      <c r="BV398" s="273"/>
      <c r="BW398" s="273"/>
      <c r="BX398" s="273"/>
      <c r="BY398" s="273"/>
      <c r="BZ398" s="273"/>
      <c r="CA398" s="273"/>
      <c r="CB398" s="273"/>
      <c r="CC398" s="273"/>
      <c r="CD398" s="273"/>
      <c r="CE398" s="273"/>
      <c r="CF398" s="273"/>
      <c r="CG398" s="273"/>
      <c r="CH398" s="273"/>
      <c r="CI398" s="273"/>
      <c r="CJ398" s="273"/>
      <c r="CK398" s="273"/>
      <c r="CL398" s="273"/>
      <c r="CM398" s="273"/>
      <c r="CN398" s="273"/>
      <c r="CO398" s="273"/>
      <c r="CP398" s="273"/>
      <c r="CQ398" s="273"/>
      <c r="CR398" s="273"/>
      <c r="CS398" s="273"/>
      <c r="CT398" s="273"/>
      <c r="CU398" s="273"/>
      <c r="CV398" s="273"/>
      <c r="CW398" s="273"/>
      <c r="CX398" s="273"/>
      <c r="CY398" s="273"/>
      <c r="CZ398" s="273"/>
      <c r="DA398" s="273"/>
      <c r="DB398" s="273"/>
      <c r="DC398" s="273"/>
      <c r="DD398" s="273"/>
      <c r="DE398" s="273"/>
      <c r="DF398" s="273"/>
      <c r="DG398" s="273"/>
      <c r="DH398" s="273">
        <f>IF(E397&gt;0,ROUND([4]Source!P53/E397,2),0)</f>
        <v>3224500</v>
      </c>
      <c r="DI398" s="273"/>
      <c r="DJ398" s="273"/>
      <c r="DK398" s="323" t="str">
        <f>F398</f>
        <v xml:space="preserve">Материал </v>
      </c>
      <c r="DL398" s="273">
        <f>[4]Source!P53</f>
        <v>64490</v>
      </c>
      <c r="DM398" s="273"/>
      <c r="DN398" s="273"/>
      <c r="DO398" s="273"/>
      <c r="DP398" s="273"/>
      <c r="DQ398" s="273"/>
      <c r="DR398" s="273"/>
      <c r="DS398" s="273"/>
      <c r="DT398" s="273"/>
      <c r="DU398" s="273"/>
      <c r="DV398" s="273"/>
      <c r="DW398" s="273"/>
      <c r="DX398" s="273"/>
      <c r="DY398" s="273"/>
      <c r="DZ398" s="273"/>
      <c r="EA398" s="273"/>
      <c r="EB398" s="273"/>
      <c r="EC398" s="273"/>
      <c r="ED398" s="273"/>
      <c r="EE398" s="273"/>
      <c r="EF398" s="273"/>
      <c r="EG398" s="273"/>
      <c r="EH398" s="273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  <c r="ET398" s="273"/>
      <c r="EU398" s="273"/>
      <c r="EV398" s="273"/>
      <c r="EW398" s="273"/>
      <c r="EX398" s="273"/>
      <c r="EY398" s="273"/>
      <c r="EZ398" s="273"/>
      <c r="FA398" s="273"/>
      <c r="FB398" s="273"/>
      <c r="FC398" s="273"/>
      <c r="FD398" s="273"/>
      <c r="FE398" s="273"/>
      <c r="FF398" s="273"/>
      <c r="FG398" s="273"/>
      <c r="FH398" s="273"/>
      <c r="FI398" s="273"/>
      <c r="FJ398" s="273"/>
      <c r="FK398" s="273"/>
      <c r="FL398" s="273"/>
      <c r="FM398" s="273"/>
      <c r="FN398" s="273"/>
      <c r="FO398" s="273"/>
      <c r="FP398" s="273"/>
      <c r="FQ398" s="273"/>
      <c r="FR398" s="273"/>
      <c r="FS398" s="273"/>
      <c r="FT398" s="273"/>
      <c r="FU398" s="273"/>
      <c r="FV398" s="273"/>
      <c r="FW398" s="273"/>
      <c r="FX398" s="273"/>
      <c r="FY398" s="273"/>
      <c r="FZ398" s="273"/>
      <c r="GA398" s="273"/>
      <c r="GB398" s="273"/>
      <c r="GC398" s="273"/>
      <c r="GD398" s="273"/>
      <c r="GE398" s="273"/>
      <c r="GF398" s="273"/>
      <c r="GG398" s="273"/>
      <c r="GH398" s="273"/>
      <c r="GI398" s="273"/>
      <c r="GJ398" s="273"/>
      <c r="GK398" s="273"/>
      <c r="GL398" s="273"/>
      <c r="GM398" s="273"/>
      <c r="GN398" s="273"/>
      <c r="GO398" s="273"/>
      <c r="GP398" s="273"/>
      <c r="GQ398" s="273"/>
      <c r="GR398" s="273"/>
      <c r="GS398" s="273"/>
      <c r="GT398" s="273"/>
      <c r="GU398" s="273"/>
      <c r="GV398" s="273"/>
      <c r="GW398" s="273"/>
      <c r="GX398" s="273"/>
      <c r="GY398" s="273"/>
      <c r="GZ398" s="273"/>
      <c r="HA398" s="273"/>
      <c r="HB398" s="273"/>
      <c r="HC398" s="273"/>
      <c r="HD398" s="273"/>
      <c r="HE398" s="273"/>
      <c r="HF398" s="273"/>
      <c r="HG398" s="273"/>
      <c r="HH398" s="273"/>
      <c r="HI398" s="273"/>
      <c r="HJ398" s="273"/>
      <c r="HK398" s="273"/>
      <c r="HL398" s="273"/>
      <c r="HM398" s="273"/>
      <c r="HN398" s="273"/>
      <c r="HO398" s="273"/>
      <c r="HP398" s="273"/>
      <c r="HQ398" s="273"/>
      <c r="HR398" s="273"/>
      <c r="HS398" s="273"/>
      <c r="HT398" s="273"/>
      <c r="HU398" s="273"/>
      <c r="HV398" s="273"/>
      <c r="HW398" s="273"/>
      <c r="HX398" s="273"/>
      <c r="HY398" s="273"/>
      <c r="HZ398" s="273"/>
      <c r="IA398" s="273"/>
      <c r="IB398" s="273"/>
      <c r="IC398" s="273"/>
      <c r="ID398" s="273"/>
      <c r="IE398" s="273"/>
      <c r="IF398" s="273"/>
      <c r="IG398" s="273"/>
      <c r="IH398" s="273"/>
      <c r="II398" s="273"/>
      <c r="IJ398" s="273"/>
      <c r="IK398" s="273"/>
      <c r="IL398" s="273"/>
      <c r="IM398" s="273"/>
      <c r="IN398" s="273"/>
      <c r="IO398" s="273"/>
      <c r="IP398" s="273"/>
      <c r="IQ398" s="273"/>
      <c r="IR398" s="273"/>
      <c r="IS398" s="273"/>
      <c r="IT398" s="273"/>
    </row>
    <row r="399" spans="1:254" s="271" customFormat="1" ht="22.5" customHeight="1" x14ac:dyDescent="0.2">
      <c r="A399" s="281">
        <v>8</v>
      </c>
      <c r="B399" s="282" t="s">
        <v>949</v>
      </c>
      <c r="C399" s="283" t="s">
        <v>948</v>
      </c>
      <c r="D399" s="284" t="s">
        <v>925</v>
      </c>
      <c r="E399" s="285">
        <v>0.02</v>
      </c>
      <c r="F399" s="286"/>
      <c r="G399" s="287"/>
      <c r="H399" s="273"/>
      <c r="I399" s="273"/>
      <c r="J399" s="273"/>
      <c r="K399" s="273"/>
      <c r="L399" s="273"/>
      <c r="M399" s="273"/>
      <c r="N399" s="273"/>
      <c r="O399" s="273"/>
      <c r="P399" s="273"/>
      <c r="Q399" s="273"/>
      <c r="R399" s="273"/>
      <c r="S399" s="273"/>
      <c r="T399" s="273"/>
      <c r="U399" s="273"/>
      <c r="V399" s="273"/>
      <c r="W399" s="273"/>
      <c r="X399" s="273"/>
      <c r="Y399" s="273"/>
      <c r="Z399" s="273"/>
      <c r="AA399" s="273"/>
      <c r="AB399" s="273"/>
      <c r="AC399" s="273"/>
      <c r="AD399" s="273"/>
      <c r="AE399" s="273"/>
      <c r="AF399" s="273"/>
      <c r="AG399" s="273"/>
      <c r="AH399" s="273"/>
      <c r="AI399" s="273"/>
      <c r="AJ399" s="273"/>
      <c r="AK399" s="273"/>
      <c r="AL399" s="273"/>
      <c r="AM399" s="273"/>
      <c r="AN399" s="273"/>
      <c r="AO399" s="273"/>
      <c r="AP399" s="273"/>
      <c r="AQ399" s="273"/>
      <c r="AR399" s="273"/>
      <c r="AS399" s="273"/>
      <c r="AT399" s="273"/>
      <c r="AU399" s="273"/>
      <c r="AV399" s="273"/>
      <c r="AW399" s="273"/>
      <c r="AX399" s="273"/>
      <c r="AY399" s="273"/>
      <c r="AZ399" s="273"/>
      <c r="BA399" s="273"/>
      <c r="BB399" s="273"/>
      <c r="BC399" s="273"/>
      <c r="BD399" s="273"/>
      <c r="BE399" s="273"/>
      <c r="BF399" s="273"/>
      <c r="BG399" s="273"/>
      <c r="BH399" s="273"/>
      <c r="BI399" s="273"/>
      <c r="BJ399" s="273"/>
      <c r="BK399" s="273"/>
      <c r="BL399" s="273"/>
      <c r="BM399" s="273"/>
      <c r="BN399" s="273"/>
      <c r="BO399" s="273"/>
      <c r="BP399" s="273"/>
      <c r="BQ399" s="273"/>
      <c r="BR399" s="273"/>
      <c r="BS399" s="273"/>
      <c r="BT399" s="273"/>
      <c r="BU399" s="273"/>
      <c r="BV399" s="273"/>
      <c r="BW399" s="273"/>
      <c r="BX399" s="273"/>
      <c r="BY399" s="273"/>
      <c r="BZ399" s="273"/>
      <c r="CA399" s="273"/>
      <c r="CB399" s="273"/>
      <c r="CC399" s="273"/>
      <c r="CD399" s="273"/>
      <c r="CE399" s="273"/>
      <c r="CF399" s="273"/>
      <c r="CG399" s="273"/>
      <c r="CH399" s="273"/>
      <c r="CI399" s="273"/>
      <c r="CJ399" s="273"/>
      <c r="CK399" s="273"/>
      <c r="CL399" s="273"/>
      <c r="CM399" s="273"/>
      <c r="CN399" s="273"/>
      <c r="CO399" s="273"/>
      <c r="CP399" s="273"/>
      <c r="CQ399" s="273"/>
      <c r="CR399" s="273"/>
      <c r="CS399" s="273"/>
      <c r="CT399" s="273"/>
      <c r="CU399" s="273"/>
      <c r="CV399" s="273"/>
      <c r="CW399" s="273"/>
      <c r="CX399" s="273"/>
      <c r="CY399" s="273"/>
      <c r="CZ399" s="273"/>
      <c r="DA399" s="273"/>
      <c r="DB399" s="273"/>
      <c r="DC399" s="273"/>
      <c r="DD399" s="273"/>
      <c r="DE399" s="273"/>
      <c r="DF399" s="273"/>
      <c r="DG399" s="273"/>
      <c r="DH399" s="273"/>
      <c r="DI399" s="273"/>
      <c r="DJ399" s="273"/>
      <c r="DK399" s="273"/>
      <c r="DL399" s="273"/>
      <c r="DM399" s="273"/>
      <c r="DN399" s="273"/>
      <c r="DO399" s="273"/>
      <c r="DP399" s="273"/>
      <c r="DQ399" s="273"/>
      <c r="DR399" s="273"/>
      <c r="DS399" s="273"/>
      <c r="DT399" s="273"/>
      <c r="DU399" s="273"/>
      <c r="DV399" s="273"/>
      <c r="DW399" s="273"/>
      <c r="DX399" s="273"/>
      <c r="DY399" s="273"/>
      <c r="DZ399" s="273"/>
      <c r="EA399" s="273"/>
      <c r="EB399" s="273"/>
      <c r="EC399" s="273"/>
      <c r="ED399" s="273"/>
      <c r="EE399" s="273"/>
      <c r="EF399" s="273"/>
      <c r="EG399" s="273"/>
      <c r="EH399" s="273"/>
      <c r="EI399" s="273"/>
      <c r="EJ399" s="273"/>
      <c r="EK399" s="273"/>
      <c r="EL399" s="273"/>
      <c r="EM399" s="273"/>
      <c r="EN399" s="273"/>
      <c r="EO399" s="273"/>
      <c r="EP399" s="273"/>
      <c r="EQ399" s="273"/>
      <c r="ER399" s="273"/>
      <c r="ES399" s="273"/>
      <c r="ET399" s="273"/>
      <c r="EU399" s="273"/>
      <c r="EV399" s="273"/>
      <c r="EW399" s="273"/>
      <c r="EX399" s="273"/>
      <c r="EY399" s="273"/>
      <c r="EZ399" s="273"/>
      <c r="FA399" s="273"/>
      <c r="FB399" s="273"/>
      <c r="FC399" s="273"/>
      <c r="FD399" s="273"/>
      <c r="FE399" s="273"/>
      <c r="FF399" s="273"/>
      <c r="FG399" s="273"/>
      <c r="FH399" s="273"/>
      <c r="FI399" s="273"/>
      <c r="FJ399" s="273"/>
      <c r="FK399" s="273"/>
      <c r="FL399" s="273"/>
      <c r="FM399" s="273"/>
      <c r="FN399" s="273"/>
      <c r="FO399" s="273"/>
      <c r="FP399" s="273"/>
      <c r="FQ399" s="273"/>
      <c r="FR399" s="273"/>
      <c r="FS399" s="273"/>
      <c r="FT399" s="273"/>
      <c r="FU399" s="273"/>
      <c r="FV399" s="273"/>
      <c r="FW399" s="273"/>
      <c r="FX399" s="273"/>
      <c r="FY399" s="273"/>
      <c r="FZ399" s="273"/>
      <c r="GA399" s="273"/>
      <c r="GB399" s="273"/>
      <c r="GC399" s="273"/>
      <c r="GD399" s="273"/>
      <c r="GE399" s="273"/>
      <c r="GF399" s="273"/>
      <c r="GG399" s="273"/>
      <c r="GH399" s="273"/>
      <c r="GI399" s="273"/>
      <c r="GJ399" s="273"/>
      <c r="GK399" s="273"/>
      <c r="GL399" s="273"/>
      <c r="GM399" s="273"/>
      <c r="GN399" s="273"/>
      <c r="GO399" s="273"/>
      <c r="GP399" s="273"/>
      <c r="GQ399" s="273"/>
      <c r="GR399" s="273"/>
      <c r="GS399" s="273"/>
      <c r="GT399" s="273"/>
      <c r="GU399" s="273"/>
      <c r="GV399" s="273"/>
      <c r="GW399" s="273"/>
      <c r="GX399" s="273"/>
      <c r="GY399" s="273"/>
      <c r="GZ399" s="273"/>
      <c r="HA399" s="273"/>
      <c r="HB399" s="273"/>
      <c r="HC399" s="273"/>
      <c r="HD399" s="273"/>
      <c r="HE399" s="273"/>
      <c r="HF399" s="273"/>
      <c r="HG399" s="273"/>
      <c r="HH399" s="273"/>
      <c r="HI399" s="273"/>
      <c r="HJ399" s="273"/>
      <c r="HK399" s="273"/>
      <c r="HL399" s="273"/>
      <c r="HM399" s="273"/>
      <c r="HN399" s="273"/>
      <c r="HO399" s="273"/>
      <c r="HP399" s="273"/>
      <c r="HQ399" s="273"/>
      <c r="HR399" s="273"/>
      <c r="HS399" s="273"/>
      <c r="HT399" s="273"/>
      <c r="HU399" s="273"/>
      <c r="HV399" s="273"/>
      <c r="HW399" s="273"/>
      <c r="HX399" s="273"/>
      <c r="HY399" s="273"/>
      <c r="HZ399" s="273"/>
      <c r="IA399" s="273"/>
      <c r="IB399" s="273"/>
      <c r="IC399" s="273"/>
      <c r="ID399" s="273"/>
      <c r="IE399" s="273"/>
      <c r="IF399" s="273"/>
      <c r="IG399" s="273"/>
      <c r="IH399" s="273"/>
      <c r="II399" s="273"/>
      <c r="IJ399" s="273"/>
      <c r="IK399" s="273"/>
      <c r="IL399" s="273"/>
      <c r="IM399" s="273"/>
      <c r="IN399" s="273"/>
      <c r="IO399" s="273"/>
      <c r="IP399" s="273"/>
      <c r="IQ399" s="273"/>
      <c r="IR399" s="273"/>
      <c r="IS399" s="273"/>
      <c r="IT399" s="273"/>
    </row>
    <row r="400" spans="1:254" s="271" customFormat="1" ht="22.5" customHeight="1" x14ac:dyDescent="0.2">
      <c r="A400" s="324" t="s">
        <v>605</v>
      </c>
      <c r="B400" s="325" t="s">
        <v>493</v>
      </c>
      <c r="C400" s="326" t="s">
        <v>947</v>
      </c>
      <c r="D400" s="327" t="s">
        <v>494</v>
      </c>
      <c r="E400" s="328">
        <v>2</v>
      </c>
      <c r="F400" s="329" t="s">
        <v>877</v>
      </c>
      <c r="G400" s="330" t="s">
        <v>876</v>
      </c>
      <c r="H400" s="273"/>
      <c r="I400" s="273"/>
      <c r="J400" s="273"/>
      <c r="K400" s="273"/>
      <c r="L400" s="273"/>
      <c r="M400" s="273"/>
      <c r="N400" s="273"/>
      <c r="O400" s="273"/>
      <c r="P400" s="273"/>
      <c r="Q400" s="273"/>
      <c r="R400" s="273"/>
      <c r="S400" s="273"/>
      <c r="T400" s="273">
        <f>[4]Source!P57</f>
        <v>176591</v>
      </c>
      <c r="U400" s="273"/>
      <c r="V400" s="273"/>
      <c r="W400" s="273"/>
      <c r="X400" s="273"/>
      <c r="Y400" s="273"/>
      <c r="Z400" s="273"/>
      <c r="AA400" s="273"/>
      <c r="AB400" s="273"/>
      <c r="AC400" s="273"/>
      <c r="AD400" s="273"/>
      <c r="AE400" s="273"/>
      <c r="AF400" s="273"/>
      <c r="AG400" s="273"/>
      <c r="AH400" s="273"/>
      <c r="AI400" s="273"/>
      <c r="AJ400" s="273"/>
      <c r="AK400" s="273"/>
      <c r="AL400" s="273"/>
      <c r="AM400" s="273"/>
      <c r="AN400" s="273"/>
      <c r="AO400" s="273"/>
      <c r="AP400" s="273"/>
      <c r="AQ400" s="273"/>
      <c r="AR400" s="273"/>
      <c r="AS400" s="273"/>
      <c r="AT400" s="273"/>
      <c r="AU400" s="273"/>
      <c r="AV400" s="273"/>
      <c r="AW400" s="273"/>
      <c r="AX400" s="273"/>
      <c r="AY400" s="273"/>
      <c r="AZ400" s="273"/>
      <c r="BA400" s="273"/>
      <c r="BB400" s="273"/>
      <c r="BC400" s="273"/>
      <c r="BD400" s="273"/>
      <c r="BE400" s="273"/>
      <c r="BF400" s="273"/>
      <c r="BG400" s="273"/>
      <c r="BH400" s="273"/>
      <c r="BI400" s="273"/>
      <c r="BJ400" s="273"/>
      <c r="BK400" s="273"/>
      <c r="BL400" s="273"/>
      <c r="BM400" s="273"/>
      <c r="BN400" s="273"/>
      <c r="BO400" s="273"/>
      <c r="BP400" s="273"/>
      <c r="BQ400" s="273"/>
      <c r="BR400" s="273"/>
      <c r="BS400" s="273"/>
      <c r="BT400" s="273"/>
      <c r="BU400" s="273"/>
      <c r="BV400" s="273"/>
      <c r="BW400" s="273"/>
      <c r="BX400" s="273"/>
      <c r="BY400" s="273"/>
      <c r="BZ400" s="273"/>
      <c r="CA400" s="273"/>
      <c r="CB400" s="273"/>
      <c r="CC400" s="273"/>
      <c r="CD400" s="273"/>
      <c r="CE400" s="273"/>
      <c r="CF400" s="273"/>
      <c r="CG400" s="273"/>
      <c r="CH400" s="273"/>
      <c r="CI400" s="273"/>
      <c r="CJ400" s="273"/>
      <c r="CK400" s="273"/>
      <c r="CL400" s="273"/>
      <c r="CM400" s="273"/>
      <c r="CN400" s="273"/>
      <c r="CO400" s="273"/>
      <c r="CP400" s="273"/>
      <c r="CQ400" s="273"/>
      <c r="CR400" s="273"/>
      <c r="CS400" s="273"/>
      <c r="CT400" s="273"/>
      <c r="CU400" s="273"/>
      <c r="CV400" s="273"/>
      <c r="CW400" s="273"/>
      <c r="CX400" s="273"/>
      <c r="CY400" s="273"/>
      <c r="CZ400" s="273"/>
      <c r="DA400" s="273"/>
      <c r="DB400" s="273"/>
      <c r="DC400" s="273"/>
      <c r="DD400" s="273"/>
      <c r="DE400" s="273"/>
      <c r="DF400" s="273"/>
      <c r="DG400" s="273"/>
      <c r="DH400" s="273">
        <f>IF(E399&gt;0,ROUND([4]Source!P57/E399,2),0)</f>
        <v>8829550</v>
      </c>
      <c r="DI400" s="273"/>
      <c r="DJ400" s="273"/>
      <c r="DK400" s="323" t="str">
        <f>F400</f>
        <v xml:space="preserve">Материал </v>
      </c>
      <c r="DL400" s="273">
        <f>[4]Source!P57</f>
        <v>176591</v>
      </c>
      <c r="DM400" s="273"/>
      <c r="DN400" s="273"/>
      <c r="DO400" s="273"/>
      <c r="DP400" s="273"/>
      <c r="DQ400" s="273"/>
      <c r="DR400" s="273"/>
      <c r="DS400" s="273"/>
      <c r="DT400" s="273"/>
      <c r="DU400" s="273"/>
      <c r="DV400" s="273"/>
      <c r="DW400" s="273"/>
      <c r="DX400" s="273"/>
      <c r="DY400" s="273"/>
      <c r="DZ400" s="273"/>
      <c r="EA400" s="273"/>
      <c r="EB400" s="273"/>
      <c r="EC400" s="273"/>
      <c r="ED400" s="273"/>
      <c r="EE400" s="273"/>
      <c r="EF400" s="273"/>
      <c r="EG400" s="273"/>
      <c r="EH400" s="273"/>
      <c r="EI400" s="273"/>
      <c r="EJ400" s="273"/>
      <c r="EK400" s="273"/>
      <c r="EL400" s="273"/>
      <c r="EM400" s="273"/>
      <c r="EN400" s="273"/>
      <c r="EO400" s="273"/>
      <c r="EP400" s="273"/>
      <c r="EQ400" s="273"/>
      <c r="ER400" s="273"/>
      <c r="ES400" s="273"/>
      <c r="ET400" s="273"/>
      <c r="EU400" s="273"/>
      <c r="EV400" s="273"/>
      <c r="EW400" s="273"/>
      <c r="EX400" s="273"/>
      <c r="EY400" s="273"/>
      <c r="EZ400" s="273"/>
      <c r="FA400" s="273"/>
      <c r="FB400" s="273"/>
      <c r="FC400" s="273"/>
      <c r="FD400" s="273"/>
      <c r="FE400" s="273"/>
      <c r="FF400" s="273"/>
      <c r="FG400" s="273"/>
      <c r="FH400" s="273"/>
      <c r="FI400" s="273"/>
      <c r="FJ400" s="273"/>
      <c r="FK400" s="273"/>
      <c r="FL400" s="273"/>
      <c r="FM400" s="273"/>
      <c r="FN400" s="273"/>
      <c r="FO400" s="273"/>
      <c r="FP400" s="273"/>
      <c r="FQ400" s="273"/>
      <c r="FR400" s="273"/>
      <c r="FS400" s="273"/>
      <c r="FT400" s="273"/>
      <c r="FU400" s="273"/>
      <c r="FV400" s="273"/>
      <c r="FW400" s="273"/>
      <c r="FX400" s="273"/>
      <c r="FY400" s="273"/>
      <c r="FZ400" s="273"/>
      <c r="GA400" s="273"/>
      <c r="GB400" s="273"/>
      <c r="GC400" s="273"/>
      <c r="GD400" s="273"/>
      <c r="GE400" s="273"/>
      <c r="GF400" s="273"/>
      <c r="GG400" s="273"/>
      <c r="GH400" s="273"/>
      <c r="GI400" s="273"/>
      <c r="GJ400" s="273"/>
      <c r="GK400" s="273"/>
      <c r="GL400" s="273"/>
      <c r="GM400" s="273"/>
      <c r="GN400" s="273"/>
      <c r="GO400" s="273"/>
      <c r="GP400" s="273"/>
      <c r="GQ400" s="273"/>
      <c r="GR400" s="273"/>
      <c r="GS400" s="273"/>
      <c r="GT400" s="273"/>
      <c r="GU400" s="273"/>
      <c r="GV400" s="273"/>
      <c r="GW400" s="273"/>
      <c r="GX400" s="273"/>
      <c r="GY400" s="273"/>
      <c r="GZ400" s="273"/>
      <c r="HA400" s="273"/>
      <c r="HB400" s="273"/>
      <c r="HC400" s="273"/>
      <c r="HD400" s="273"/>
      <c r="HE400" s="273"/>
      <c r="HF400" s="273"/>
      <c r="HG400" s="273"/>
      <c r="HH400" s="273"/>
      <c r="HI400" s="273"/>
      <c r="HJ400" s="273"/>
      <c r="HK400" s="273"/>
      <c r="HL400" s="273"/>
      <c r="HM400" s="273"/>
      <c r="HN400" s="273"/>
      <c r="HO400" s="273"/>
      <c r="HP400" s="273"/>
      <c r="HQ400" s="273"/>
      <c r="HR400" s="273"/>
      <c r="HS400" s="273"/>
      <c r="HT400" s="273"/>
      <c r="HU400" s="273"/>
      <c r="HV400" s="273"/>
      <c r="HW400" s="273"/>
      <c r="HX400" s="273"/>
      <c r="HY400" s="273"/>
      <c r="HZ400" s="273"/>
      <c r="IA400" s="273"/>
      <c r="IB400" s="273"/>
      <c r="IC400" s="273"/>
      <c r="ID400" s="273"/>
      <c r="IE400" s="273"/>
      <c r="IF400" s="273"/>
      <c r="IG400" s="273"/>
      <c r="IH400" s="273"/>
      <c r="II400" s="273"/>
      <c r="IJ400" s="273"/>
      <c r="IK400" s="273"/>
      <c r="IL400" s="273"/>
      <c r="IM400" s="273"/>
      <c r="IN400" s="273"/>
      <c r="IO400" s="273"/>
      <c r="IP400" s="273"/>
      <c r="IQ400" s="273"/>
      <c r="IR400" s="273"/>
      <c r="IS400" s="273"/>
      <c r="IT400" s="273"/>
    </row>
    <row r="401" spans="1:254" customFormat="1" ht="22.5" customHeight="1" thickBot="1" x14ac:dyDescent="0.25">
      <c r="A401" s="259" t="s">
        <v>576</v>
      </c>
      <c r="B401" s="258" t="s">
        <v>946</v>
      </c>
      <c r="C401" s="257" t="s">
        <v>945</v>
      </c>
      <c r="D401" s="256" t="s">
        <v>194</v>
      </c>
      <c r="E401" s="255">
        <v>0.52780000000000005</v>
      </c>
      <c r="F401" s="254" t="s">
        <v>875</v>
      </c>
      <c r="G401" s="253" t="s">
        <v>1008</v>
      </c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>
        <f>[4]Source!P59</f>
        <v>3895</v>
      </c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  <c r="BX401" s="23"/>
      <c r="BY401" s="23"/>
      <c r="BZ401" s="23"/>
      <c r="CA401" s="23"/>
      <c r="CB401" s="23"/>
      <c r="CC401" s="23"/>
      <c r="CD401" s="23"/>
      <c r="CE401" s="23"/>
      <c r="CF401" s="23"/>
      <c r="CG401" s="23"/>
      <c r="CH401" s="23"/>
      <c r="CI401" s="23"/>
      <c r="CJ401" s="23"/>
      <c r="CK401" s="23"/>
      <c r="CL401" s="23"/>
      <c r="CM401" s="23"/>
      <c r="CN401" s="23"/>
      <c r="CO401" s="23"/>
      <c r="CP401" s="23"/>
      <c r="CQ401" s="23"/>
      <c r="CR401" s="23"/>
      <c r="CS401" s="23"/>
      <c r="CT401" s="23"/>
      <c r="CU401" s="23"/>
      <c r="CV401" s="23"/>
      <c r="CW401" s="23"/>
      <c r="CX401" s="23"/>
      <c r="CY401" s="23"/>
      <c r="CZ401" s="23"/>
      <c r="DA401" s="23"/>
      <c r="DB401" s="23"/>
      <c r="DC401" s="23"/>
      <c r="DD401" s="23"/>
      <c r="DE401" s="23"/>
      <c r="DF401" s="23"/>
      <c r="DG401" s="23"/>
      <c r="DH401" s="23">
        <f>IF(E399&gt;0,ROUND([4]Source!P59/E399,2),0)</f>
        <v>194750</v>
      </c>
      <c r="DI401" s="23"/>
      <c r="DJ401" s="23"/>
      <c r="DK401" s="252" t="str">
        <f>F401</f>
        <v>Материал</v>
      </c>
      <c r="DL401" s="23">
        <f>[4]Source!P59</f>
        <v>3895</v>
      </c>
      <c r="DM401" s="23"/>
      <c r="DN401" s="23"/>
      <c r="DO401" s="23"/>
      <c r="DP401" s="23"/>
      <c r="DQ401" s="23"/>
      <c r="DR401" s="23"/>
      <c r="DS401" s="23"/>
      <c r="DT401" s="23"/>
      <c r="DU401" s="23"/>
      <c r="DV401" s="23"/>
      <c r="DW401" s="23"/>
      <c r="DX401" s="23"/>
      <c r="DY401" s="23"/>
      <c r="DZ401" s="23"/>
      <c r="EA401" s="23"/>
      <c r="EB401" s="23"/>
      <c r="EC401" s="23"/>
      <c r="ED401" s="23"/>
      <c r="EE401" s="23"/>
      <c r="EF401" s="23"/>
      <c r="EG401" s="23"/>
      <c r="EH401" s="23"/>
      <c r="EI401" s="23"/>
      <c r="EJ401" s="23"/>
      <c r="EK401" s="23"/>
      <c r="EL401" s="23"/>
      <c r="EM401" s="23"/>
      <c r="EN401" s="23"/>
      <c r="EO401" s="23"/>
      <c r="EP401" s="23"/>
      <c r="EQ401" s="23"/>
      <c r="ER401" s="23"/>
      <c r="ES401" s="23"/>
      <c r="ET401" s="23"/>
      <c r="EU401" s="23"/>
      <c r="EV401" s="23"/>
      <c r="EW401" s="23"/>
      <c r="EX401" s="23"/>
      <c r="EY401" s="23"/>
      <c r="EZ401" s="23"/>
      <c r="FA401" s="23"/>
      <c r="FB401" s="23"/>
      <c r="FC401" s="23"/>
      <c r="FD401" s="23"/>
      <c r="FE401" s="23"/>
      <c r="FF401" s="23"/>
      <c r="FG401" s="23"/>
      <c r="FH401" s="23"/>
      <c r="FI401" s="23"/>
      <c r="FJ401" s="23"/>
      <c r="FK401" s="23"/>
      <c r="FL401" s="23"/>
      <c r="FM401" s="23"/>
      <c r="FN401" s="23"/>
      <c r="FO401" s="23"/>
      <c r="FP401" s="23"/>
      <c r="FQ401" s="23"/>
      <c r="FR401" s="23"/>
      <c r="FS401" s="23"/>
      <c r="FT401" s="23"/>
      <c r="FU401" s="23"/>
      <c r="FV401" s="23"/>
      <c r="FW401" s="23"/>
      <c r="FX401" s="23"/>
      <c r="FY401" s="23"/>
      <c r="FZ401" s="23"/>
      <c r="GA401" s="23"/>
      <c r="GB401" s="23"/>
      <c r="GC401" s="23"/>
      <c r="GD401" s="23"/>
      <c r="GE401" s="23"/>
      <c r="GF401" s="23"/>
      <c r="GG401" s="23"/>
      <c r="GH401" s="23"/>
      <c r="GI401" s="23"/>
      <c r="GJ401" s="23"/>
      <c r="GK401" s="23"/>
      <c r="GL401" s="23"/>
      <c r="GM401" s="23"/>
      <c r="GN401" s="23"/>
      <c r="GO401" s="23"/>
      <c r="GP401" s="23"/>
      <c r="GQ401" s="23"/>
      <c r="GR401" s="23"/>
      <c r="GS401" s="23"/>
      <c r="GT401" s="23"/>
      <c r="GU401" s="23"/>
      <c r="GV401" s="23"/>
      <c r="GW401" s="23"/>
      <c r="GX401" s="23"/>
      <c r="GY401" s="23"/>
      <c r="GZ401" s="23"/>
      <c r="HA401" s="23"/>
      <c r="HB401" s="23"/>
      <c r="HC401" s="23"/>
      <c r="HD401" s="23"/>
      <c r="HE401" s="23"/>
      <c r="HF401" s="23"/>
      <c r="HG401" s="23"/>
      <c r="HH401" s="23"/>
      <c r="HI401" s="23"/>
      <c r="HJ401" s="23"/>
      <c r="HK401" s="23"/>
      <c r="HL401" s="23"/>
      <c r="HM401" s="23"/>
      <c r="HN401" s="23"/>
      <c r="HO401" s="23"/>
      <c r="HP401" s="23"/>
      <c r="HQ401" s="23"/>
      <c r="HR401" s="23"/>
      <c r="HS401" s="23"/>
      <c r="HT401" s="23"/>
      <c r="HU401" s="23"/>
      <c r="HV401" s="23"/>
      <c r="HW401" s="23"/>
      <c r="HX401" s="23"/>
      <c r="HY401" s="23"/>
      <c r="HZ401" s="23"/>
      <c r="IA401" s="23"/>
      <c r="IB401" s="23"/>
      <c r="IC401" s="23"/>
      <c r="ID401" s="23"/>
      <c r="IE401" s="23"/>
      <c r="IF401" s="23"/>
      <c r="IG401" s="23"/>
      <c r="IH401" s="23"/>
      <c r="II401" s="23"/>
      <c r="IJ401" s="23"/>
      <c r="IK401" s="23"/>
      <c r="IL401" s="23"/>
      <c r="IM401" s="23"/>
      <c r="IN401" s="23"/>
      <c r="IO401" s="23"/>
      <c r="IP401" s="23"/>
      <c r="IQ401" s="23"/>
      <c r="IR401" s="23"/>
      <c r="IS401" s="23"/>
      <c r="IT401" s="23"/>
    </row>
    <row r="402" spans="1:254" customFormat="1" ht="22.5" customHeight="1" x14ac:dyDescent="0.2">
      <c r="A402" s="49"/>
      <c r="B402" s="49"/>
      <c r="C402" s="49"/>
      <c r="D402" s="49"/>
      <c r="E402" s="49"/>
      <c r="F402" s="49"/>
      <c r="G402" s="49"/>
    </row>
    <row r="403" spans="1:254" customFormat="1" ht="22.5" customHeight="1" thickBot="1" x14ac:dyDescent="0.25">
      <c r="A403" s="50"/>
      <c r="B403" s="50"/>
      <c r="C403" s="407" t="s">
        <v>944</v>
      </c>
      <c r="D403" s="407"/>
      <c r="E403" s="407"/>
      <c r="F403" s="407"/>
      <c r="G403" s="407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51" t="str">
        <f>C403</f>
        <v>Автоматика</v>
      </c>
      <c r="BX403" s="23"/>
      <c r="BY403" s="23"/>
      <c r="BZ403" s="23"/>
      <c r="CA403" s="23"/>
      <c r="CB403" s="23"/>
      <c r="CC403" s="23"/>
      <c r="CD403" s="23"/>
      <c r="CE403" s="23"/>
      <c r="CF403" s="23"/>
      <c r="CG403" s="23"/>
      <c r="CH403" s="23"/>
      <c r="CI403" s="23"/>
      <c r="CJ403" s="23"/>
      <c r="CK403" s="23"/>
      <c r="CL403" s="23"/>
      <c r="CM403" s="23"/>
      <c r="CN403" s="23"/>
      <c r="CO403" s="23"/>
      <c r="CP403" s="23"/>
      <c r="CQ403" s="23"/>
      <c r="CR403" s="23"/>
      <c r="CS403" s="23"/>
      <c r="CT403" s="23"/>
      <c r="CU403" s="23"/>
      <c r="CV403" s="23"/>
      <c r="CW403" s="23"/>
      <c r="CX403" s="23"/>
      <c r="CY403" s="23"/>
      <c r="CZ403" s="23"/>
      <c r="DA403" s="23"/>
      <c r="DB403" s="23"/>
      <c r="DC403" s="23"/>
      <c r="DD403" s="23"/>
      <c r="DE403" s="23"/>
      <c r="DF403" s="23"/>
      <c r="DG403" s="23"/>
      <c r="DH403" s="23"/>
      <c r="DI403" s="23"/>
      <c r="DJ403" s="23"/>
      <c r="DK403" s="23"/>
      <c r="DL403" s="23"/>
      <c r="DM403" s="23"/>
      <c r="DN403" s="23"/>
      <c r="DO403" s="23"/>
      <c r="DP403" s="23"/>
      <c r="DQ403" s="23"/>
      <c r="DR403" s="23"/>
      <c r="DS403" s="23"/>
      <c r="DT403" s="23"/>
      <c r="DU403" s="23"/>
      <c r="DV403" s="23"/>
      <c r="DW403" s="23"/>
      <c r="DX403" s="23"/>
      <c r="DY403" s="23"/>
      <c r="DZ403" s="23"/>
      <c r="EA403" s="23"/>
      <c r="EB403" s="23"/>
      <c r="EC403" s="23"/>
      <c r="ED403" s="23"/>
      <c r="EE403" s="23"/>
      <c r="EF403" s="23"/>
      <c r="EG403" s="23"/>
      <c r="EH403" s="23"/>
      <c r="EI403" s="23"/>
      <c r="EJ403" s="23"/>
      <c r="EK403" s="23"/>
      <c r="EL403" s="23"/>
      <c r="EM403" s="23"/>
      <c r="EN403" s="23"/>
      <c r="EO403" s="23"/>
      <c r="EP403" s="23"/>
      <c r="EQ403" s="23"/>
      <c r="ER403" s="23"/>
      <c r="ES403" s="23"/>
      <c r="ET403" s="23"/>
      <c r="EU403" s="23"/>
      <c r="EV403" s="23"/>
      <c r="EW403" s="23"/>
      <c r="EX403" s="23"/>
      <c r="EY403" s="23"/>
      <c r="EZ403" s="23"/>
      <c r="FA403" s="23"/>
      <c r="FB403" s="23"/>
      <c r="FC403" s="23"/>
      <c r="FD403" s="23"/>
      <c r="FE403" s="23"/>
      <c r="FF403" s="23"/>
      <c r="FG403" s="23"/>
      <c r="FH403" s="23"/>
      <c r="FI403" s="23"/>
      <c r="FJ403" s="23"/>
      <c r="FK403" s="23"/>
      <c r="FL403" s="23"/>
      <c r="FM403" s="23"/>
      <c r="FN403" s="23"/>
      <c r="FO403" s="23"/>
      <c r="FP403" s="23"/>
      <c r="FQ403" s="23"/>
      <c r="FR403" s="23"/>
      <c r="FS403" s="23"/>
      <c r="FT403" s="23"/>
      <c r="FU403" s="23"/>
      <c r="FV403" s="23"/>
      <c r="FW403" s="23"/>
      <c r="FX403" s="23"/>
      <c r="FY403" s="23"/>
      <c r="FZ403" s="23"/>
      <c r="GA403" s="23"/>
      <c r="GB403" s="23"/>
      <c r="GC403" s="23"/>
      <c r="GD403" s="23"/>
      <c r="GE403" s="23"/>
      <c r="GF403" s="23"/>
      <c r="GG403" s="23"/>
      <c r="GH403" s="23"/>
      <c r="GI403" s="23"/>
      <c r="GJ403" s="23"/>
      <c r="GK403" s="23"/>
      <c r="GL403" s="23"/>
      <c r="GM403" s="23"/>
      <c r="GN403" s="23"/>
      <c r="GO403" s="23"/>
      <c r="GP403" s="23"/>
      <c r="GQ403" s="23"/>
      <c r="GR403" s="23"/>
      <c r="GS403" s="23"/>
      <c r="GT403" s="23"/>
      <c r="GU403" s="23"/>
      <c r="GV403" s="23"/>
      <c r="GW403" s="23"/>
      <c r="GX403" s="23"/>
      <c r="GY403" s="23"/>
      <c r="GZ403" s="23"/>
      <c r="HA403" s="23"/>
      <c r="HB403" s="23"/>
      <c r="HC403" s="23"/>
      <c r="HD403" s="23"/>
      <c r="HE403" s="23"/>
      <c r="HF403" s="23"/>
      <c r="HG403" s="23"/>
      <c r="HH403" s="23"/>
      <c r="HI403" s="23"/>
      <c r="HJ403" s="23"/>
      <c r="HK403" s="23"/>
      <c r="HL403" s="23"/>
      <c r="HM403" s="23"/>
      <c r="HN403" s="23"/>
      <c r="HO403" s="23"/>
      <c r="HP403" s="23"/>
      <c r="HQ403" s="23"/>
      <c r="HR403" s="23"/>
      <c r="HS403" s="23"/>
      <c r="HT403" s="23"/>
      <c r="HU403" s="23"/>
      <c r="HV403" s="23"/>
      <c r="HW403" s="23"/>
      <c r="HX403" s="23"/>
      <c r="HY403" s="23"/>
      <c r="HZ403" s="23"/>
      <c r="IA403" s="23"/>
      <c r="IB403" s="23"/>
      <c r="IC403" s="23"/>
      <c r="ID403" s="23"/>
      <c r="IE403" s="23"/>
      <c r="IF403" s="23"/>
      <c r="IG403" s="23"/>
      <c r="IH403" s="23"/>
      <c r="II403" s="23"/>
      <c r="IJ403" s="23"/>
      <c r="IK403" s="23"/>
      <c r="IL403" s="23"/>
      <c r="IM403" s="23"/>
      <c r="IN403" s="23"/>
      <c r="IO403" s="23"/>
      <c r="IP403" s="23"/>
      <c r="IQ403" s="23"/>
      <c r="IR403" s="23"/>
      <c r="IS403" s="23"/>
      <c r="IT403" s="23"/>
    </row>
    <row r="404" spans="1:254" customFormat="1" ht="22.5" customHeight="1" x14ac:dyDescent="0.2">
      <c r="A404" s="52">
        <v>9</v>
      </c>
      <c r="B404" s="60" t="s">
        <v>943</v>
      </c>
      <c r="C404" s="53" t="s">
        <v>942</v>
      </c>
      <c r="D404" s="54" t="s">
        <v>899</v>
      </c>
      <c r="E404" s="55">
        <v>4</v>
      </c>
      <c r="F404" s="242"/>
      <c r="G404" s="59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  <c r="BX404" s="23"/>
      <c r="BY404" s="23"/>
      <c r="BZ404" s="23"/>
      <c r="CA404" s="23"/>
      <c r="CB404" s="23"/>
      <c r="CC404" s="23"/>
      <c r="CD404" s="23"/>
      <c r="CE404" s="23"/>
      <c r="CF404" s="23"/>
      <c r="CG404" s="23"/>
      <c r="CH404" s="23"/>
      <c r="CI404" s="23"/>
      <c r="CJ404" s="23"/>
      <c r="CK404" s="23"/>
      <c r="CL404" s="23"/>
      <c r="CM404" s="23"/>
      <c r="CN404" s="23"/>
      <c r="CO404" s="23"/>
      <c r="CP404" s="23"/>
      <c r="CQ404" s="23"/>
      <c r="CR404" s="23"/>
      <c r="CS404" s="23"/>
      <c r="CT404" s="23"/>
      <c r="CU404" s="23"/>
      <c r="CV404" s="23"/>
      <c r="CW404" s="23"/>
      <c r="CX404" s="23"/>
      <c r="CY404" s="23"/>
      <c r="CZ404" s="23"/>
      <c r="DA404" s="23"/>
      <c r="DB404" s="23"/>
      <c r="DC404" s="23"/>
      <c r="DD404" s="23"/>
      <c r="DE404" s="23"/>
      <c r="DF404" s="23"/>
      <c r="DG404" s="23"/>
      <c r="DH404" s="23"/>
      <c r="DI404" s="23"/>
      <c r="DJ404" s="23"/>
      <c r="DK404" s="23"/>
      <c r="DL404" s="23"/>
      <c r="DM404" s="23"/>
      <c r="DN404" s="23"/>
      <c r="DO404" s="23"/>
      <c r="DP404" s="23"/>
      <c r="DQ404" s="23"/>
      <c r="DR404" s="23"/>
      <c r="DS404" s="23"/>
      <c r="DT404" s="23"/>
      <c r="DU404" s="23"/>
      <c r="DV404" s="23"/>
      <c r="DW404" s="23"/>
      <c r="DX404" s="23"/>
      <c r="DY404" s="23"/>
      <c r="DZ404" s="23"/>
      <c r="EA404" s="23"/>
      <c r="EB404" s="23"/>
      <c r="EC404" s="23"/>
      <c r="ED404" s="23"/>
      <c r="EE404" s="23"/>
      <c r="EF404" s="23"/>
      <c r="EG404" s="23"/>
      <c r="EH404" s="23"/>
      <c r="EI404" s="23"/>
      <c r="EJ404" s="23"/>
      <c r="EK404" s="23"/>
      <c r="EL404" s="23"/>
      <c r="EM404" s="23"/>
      <c r="EN404" s="23"/>
      <c r="EO404" s="23"/>
      <c r="EP404" s="23"/>
      <c r="EQ404" s="23"/>
      <c r="ER404" s="23"/>
      <c r="ES404" s="23"/>
      <c r="ET404" s="23"/>
      <c r="EU404" s="23"/>
      <c r="EV404" s="23"/>
      <c r="EW404" s="23"/>
      <c r="EX404" s="23"/>
      <c r="EY404" s="23"/>
      <c r="EZ404" s="23"/>
      <c r="FA404" s="23"/>
      <c r="FB404" s="23"/>
      <c r="FC404" s="23"/>
      <c r="FD404" s="23"/>
      <c r="FE404" s="23"/>
      <c r="FF404" s="23"/>
      <c r="FG404" s="23"/>
      <c r="FH404" s="23"/>
      <c r="FI404" s="23"/>
      <c r="FJ404" s="23"/>
      <c r="FK404" s="23"/>
      <c r="FL404" s="23"/>
      <c r="FM404" s="23"/>
      <c r="FN404" s="23"/>
      <c r="FO404" s="23"/>
      <c r="FP404" s="23"/>
      <c r="FQ404" s="23"/>
      <c r="FR404" s="23"/>
      <c r="FS404" s="23"/>
      <c r="FT404" s="23"/>
      <c r="FU404" s="23"/>
      <c r="FV404" s="23"/>
      <c r="FW404" s="23"/>
      <c r="FX404" s="23"/>
      <c r="FY404" s="23"/>
      <c r="FZ404" s="23"/>
      <c r="GA404" s="23"/>
      <c r="GB404" s="23"/>
      <c r="GC404" s="23"/>
      <c r="GD404" s="23"/>
      <c r="GE404" s="23"/>
      <c r="GF404" s="23"/>
      <c r="GG404" s="23"/>
      <c r="GH404" s="23"/>
      <c r="GI404" s="23"/>
      <c r="GJ404" s="23"/>
      <c r="GK404" s="23"/>
      <c r="GL404" s="23"/>
      <c r="GM404" s="23"/>
      <c r="GN404" s="23"/>
      <c r="GO404" s="23"/>
      <c r="GP404" s="23"/>
      <c r="GQ404" s="23"/>
      <c r="GR404" s="23"/>
      <c r="GS404" s="23"/>
      <c r="GT404" s="23"/>
      <c r="GU404" s="23"/>
      <c r="GV404" s="23"/>
      <c r="GW404" s="23"/>
      <c r="GX404" s="23"/>
      <c r="GY404" s="23"/>
      <c r="GZ404" s="23"/>
      <c r="HA404" s="23"/>
      <c r="HB404" s="23"/>
      <c r="HC404" s="23"/>
      <c r="HD404" s="23"/>
      <c r="HE404" s="23"/>
      <c r="HF404" s="23"/>
      <c r="HG404" s="23"/>
      <c r="HH404" s="23"/>
      <c r="HI404" s="23"/>
      <c r="HJ404" s="23"/>
      <c r="HK404" s="23"/>
      <c r="HL404" s="23"/>
      <c r="HM404" s="23"/>
      <c r="HN404" s="23"/>
      <c r="HO404" s="23"/>
      <c r="HP404" s="23"/>
      <c r="HQ404" s="23"/>
      <c r="HR404" s="23"/>
      <c r="HS404" s="23"/>
      <c r="HT404" s="23"/>
      <c r="HU404" s="23"/>
      <c r="HV404" s="23"/>
      <c r="HW404" s="23"/>
      <c r="HX404" s="23"/>
      <c r="HY404" s="23"/>
      <c r="HZ404" s="23"/>
      <c r="IA404" s="23"/>
      <c r="IB404" s="23"/>
      <c r="IC404" s="23"/>
      <c r="ID404" s="23"/>
      <c r="IE404" s="23"/>
      <c r="IF404" s="23"/>
      <c r="IG404" s="23"/>
      <c r="IH404" s="23"/>
      <c r="II404" s="23"/>
      <c r="IJ404" s="23"/>
      <c r="IK404" s="23"/>
      <c r="IL404" s="23"/>
      <c r="IM404" s="23"/>
      <c r="IN404" s="23"/>
      <c r="IO404" s="23"/>
      <c r="IP404" s="23"/>
      <c r="IQ404" s="23"/>
      <c r="IR404" s="23"/>
      <c r="IS404" s="23"/>
      <c r="IT404" s="23"/>
    </row>
    <row r="405" spans="1:254" s="271" customFormat="1" ht="22.5" customHeight="1" x14ac:dyDescent="0.2">
      <c r="A405" s="331" t="s">
        <v>603</v>
      </c>
      <c r="B405" s="332" t="s">
        <v>931</v>
      </c>
      <c r="C405" s="333" t="s">
        <v>941</v>
      </c>
      <c r="D405" s="334" t="s">
        <v>490</v>
      </c>
      <c r="E405" s="335">
        <v>4</v>
      </c>
      <c r="F405" s="329" t="s">
        <v>877</v>
      </c>
      <c r="G405" s="330" t="s">
        <v>876</v>
      </c>
      <c r="H405" s="273"/>
      <c r="I405" s="273"/>
      <c r="J405" s="273"/>
      <c r="K405" s="273"/>
      <c r="L405" s="273"/>
      <c r="M405" s="273"/>
      <c r="N405" s="273"/>
      <c r="O405" s="273"/>
      <c r="P405" s="273"/>
      <c r="Q405" s="273"/>
      <c r="R405" s="273"/>
      <c r="S405" s="273"/>
      <c r="T405" s="273">
        <f>[4]Source!P64</f>
        <v>102934</v>
      </c>
      <c r="U405" s="273"/>
      <c r="V405" s="273"/>
      <c r="W405" s="273"/>
      <c r="X405" s="273"/>
      <c r="Y405" s="273"/>
      <c r="Z405" s="273"/>
      <c r="AA405" s="273"/>
      <c r="AB405" s="273"/>
      <c r="AC405" s="273"/>
      <c r="AD405" s="273"/>
      <c r="AE405" s="273"/>
      <c r="AF405" s="273"/>
      <c r="AG405" s="273"/>
      <c r="AH405" s="273"/>
      <c r="AI405" s="273"/>
      <c r="AJ405" s="273"/>
      <c r="AK405" s="273"/>
      <c r="AL405" s="273"/>
      <c r="AM405" s="273"/>
      <c r="AN405" s="273"/>
      <c r="AO405" s="273"/>
      <c r="AP405" s="273"/>
      <c r="AQ405" s="273"/>
      <c r="AR405" s="273"/>
      <c r="AS405" s="273"/>
      <c r="AT405" s="273"/>
      <c r="AU405" s="273"/>
      <c r="AV405" s="273"/>
      <c r="AW405" s="273"/>
      <c r="AX405" s="273"/>
      <c r="AY405" s="273"/>
      <c r="AZ405" s="273"/>
      <c r="BA405" s="273"/>
      <c r="BB405" s="273"/>
      <c r="BC405" s="273"/>
      <c r="BD405" s="273"/>
      <c r="BE405" s="273"/>
      <c r="BF405" s="273"/>
      <c r="BG405" s="273"/>
      <c r="BH405" s="273"/>
      <c r="BI405" s="273"/>
      <c r="BJ405" s="273"/>
      <c r="BK405" s="273"/>
      <c r="BL405" s="273"/>
      <c r="BM405" s="273"/>
      <c r="BN405" s="273"/>
      <c r="BO405" s="273"/>
      <c r="BP405" s="273"/>
      <c r="BQ405" s="273"/>
      <c r="BR405" s="273"/>
      <c r="BS405" s="273"/>
      <c r="BT405" s="273"/>
      <c r="BU405" s="273"/>
      <c r="BV405" s="273"/>
      <c r="BW405" s="273"/>
      <c r="BX405" s="273"/>
      <c r="BY405" s="273"/>
      <c r="BZ405" s="273"/>
      <c r="CA405" s="273"/>
      <c r="CB405" s="273"/>
      <c r="CC405" s="273"/>
      <c r="CD405" s="273"/>
      <c r="CE405" s="273"/>
      <c r="CF405" s="273"/>
      <c r="CG405" s="273"/>
      <c r="CH405" s="273"/>
      <c r="CI405" s="273"/>
      <c r="CJ405" s="273"/>
      <c r="CK405" s="273"/>
      <c r="CL405" s="273"/>
      <c r="CM405" s="273"/>
      <c r="CN405" s="273"/>
      <c r="CO405" s="273"/>
      <c r="CP405" s="273"/>
      <c r="CQ405" s="273"/>
      <c r="CR405" s="273"/>
      <c r="CS405" s="273"/>
      <c r="CT405" s="273"/>
      <c r="CU405" s="273"/>
      <c r="CV405" s="273"/>
      <c r="CW405" s="273"/>
      <c r="CX405" s="273"/>
      <c r="CY405" s="273"/>
      <c r="CZ405" s="273"/>
      <c r="DA405" s="273"/>
      <c r="DB405" s="273"/>
      <c r="DC405" s="273"/>
      <c r="DD405" s="273"/>
      <c r="DE405" s="273"/>
      <c r="DF405" s="273"/>
      <c r="DG405" s="273"/>
      <c r="DH405" s="273">
        <f>IF(E404&gt;0,ROUND([4]Source!P64/E404,2),0)</f>
        <v>25733.5</v>
      </c>
      <c r="DI405" s="273"/>
      <c r="DJ405" s="273"/>
      <c r="DK405" s="273"/>
      <c r="DL405" s="273"/>
      <c r="DM405" s="273"/>
      <c r="DN405" s="323" t="str">
        <f>F405</f>
        <v xml:space="preserve">Материал </v>
      </c>
      <c r="DO405" s="273">
        <f>[4]Source!P64</f>
        <v>102934</v>
      </c>
      <c r="DP405" s="273"/>
      <c r="DQ405" s="273"/>
      <c r="DR405" s="273"/>
      <c r="DS405" s="273"/>
      <c r="DT405" s="273"/>
      <c r="DU405" s="273"/>
      <c r="DV405" s="273"/>
      <c r="DW405" s="273"/>
      <c r="DX405" s="273"/>
      <c r="DY405" s="273"/>
      <c r="DZ405" s="273"/>
      <c r="EA405" s="273"/>
      <c r="EB405" s="273"/>
      <c r="EC405" s="273"/>
      <c r="ED405" s="273"/>
      <c r="EE405" s="273"/>
      <c r="EF405" s="273"/>
      <c r="EG405" s="273"/>
      <c r="EH405" s="273"/>
      <c r="EI405" s="273"/>
      <c r="EJ405" s="273"/>
      <c r="EK405" s="273"/>
      <c r="EL405" s="273"/>
      <c r="EM405" s="273"/>
      <c r="EN405" s="273"/>
      <c r="EO405" s="273"/>
      <c r="EP405" s="273"/>
      <c r="EQ405" s="273"/>
      <c r="ER405" s="273"/>
      <c r="ES405" s="273"/>
      <c r="ET405" s="273"/>
      <c r="EU405" s="273"/>
      <c r="EV405" s="273"/>
      <c r="EW405" s="273"/>
      <c r="EX405" s="273"/>
      <c r="EY405" s="273"/>
      <c r="EZ405" s="273"/>
      <c r="FA405" s="273"/>
      <c r="FB405" s="273"/>
      <c r="FC405" s="273"/>
      <c r="FD405" s="273"/>
      <c r="FE405" s="273"/>
      <c r="FF405" s="273"/>
      <c r="FG405" s="273"/>
      <c r="FH405" s="273"/>
      <c r="FI405" s="273"/>
      <c r="FJ405" s="273"/>
      <c r="FK405" s="273"/>
      <c r="FL405" s="273"/>
      <c r="FM405" s="273"/>
      <c r="FN405" s="273"/>
      <c r="FO405" s="273"/>
      <c r="FP405" s="273"/>
      <c r="FQ405" s="273"/>
      <c r="FR405" s="273"/>
      <c r="FS405" s="273"/>
      <c r="FT405" s="273"/>
      <c r="FU405" s="273"/>
      <c r="FV405" s="273"/>
      <c r="FW405" s="273"/>
      <c r="FX405" s="273"/>
      <c r="FY405" s="273"/>
      <c r="FZ405" s="273"/>
      <c r="GA405" s="273"/>
      <c r="GB405" s="273"/>
      <c r="GC405" s="273"/>
      <c r="GD405" s="273"/>
      <c r="GE405" s="273"/>
      <c r="GF405" s="273"/>
      <c r="GG405" s="273"/>
      <c r="GH405" s="273"/>
      <c r="GI405" s="273"/>
      <c r="GJ405" s="273"/>
      <c r="GK405" s="273"/>
      <c r="GL405" s="273"/>
      <c r="GM405" s="273"/>
      <c r="GN405" s="273"/>
      <c r="GO405" s="273"/>
      <c r="GP405" s="273"/>
      <c r="GQ405" s="273"/>
      <c r="GR405" s="273"/>
      <c r="GS405" s="273"/>
      <c r="GT405" s="273"/>
      <c r="GU405" s="273"/>
      <c r="GV405" s="273"/>
      <c r="GW405" s="273"/>
      <c r="GX405" s="273"/>
      <c r="GY405" s="273"/>
      <c r="GZ405" s="273"/>
      <c r="HA405" s="273"/>
      <c r="HB405" s="273"/>
      <c r="HC405" s="273"/>
      <c r="HD405" s="273"/>
      <c r="HE405" s="273"/>
      <c r="HF405" s="273"/>
      <c r="HG405" s="273"/>
      <c r="HH405" s="273"/>
      <c r="HI405" s="273"/>
      <c r="HJ405" s="273"/>
      <c r="HK405" s="273"/>
      <c r="HL405" s="273"/>
      <c r="HM405" s="273"/>
      <c r="HN405" s="273"/>
      <c r="HO405" s="273"/>
      <c r="HP405" s="273"/>
      <c r="HQ405" s="273"/>
      <c r="HR405" s="273"/>
      <c r="HS405" s="273"/>
      <c r="HT405" s="273"/>
      <c r="HU405" s="273"/>
      <c r="HV405" s="273"/>
      <c r="HW405" s="273"/>
      <c r="HX405" s="273"/>
      <c r="HY405" s="273"/>
      <c r="HZ405" s="273"/>
      <c r="IA405" s="273"/>
      <c r="IB405" s="273"/>
      <c r="IC405" s="273"/>
      <c r="ID405" s="273"/>
      <c r="IE405" s="273"/>
      <c r="IF405" s="273"/>
      <c r="IG405" s="273"/>
      <c r="IH405" s="273"/>
      <c r="II405" s="273"/>
      <c r="IJ405" s="273"/>
      <c r="IK405" s="273"/>
      <c r="IL405" s="273"/>
      <c r="IM405" s="273"/>
      <c r="IN405" s="273"/>
      <c r="IO405" s="273"/>
      <c r="IP405" s="273"/>
      <c r="IQ405" s="273"/>
      <c r="IR405" s="273"/>
      <c r="IS405" s="273"/>
      <c r="IT405" s="273"/>
    </row>
    <row r="406" spans="1:254" s="271" customFormat="1" ht="22.5" customHeight="1" x14ac:dyDescent="0.2">
      <c r="A406" s="281">
        <v>10</v>
      </c>
      <c r="B406" s="282" t="s">
        <v>940</v>
      </c>
      <c r="C406" s="283" t="s">
        <v>939</v>
      </c>
      <c r="D406" s="284" t="s">
        <v>899</v>
      </c>
      <c r="E406" s="285">
        <v>2</v>
      </c>
      <c r="F406" s="286"/>
      <c r="G406" s="287"/>
      <c r="H406" s="273"/>
      <c r="I406" s="273"/>
      <c r="J406" s="273"/>
      <c r="K406" s="273"/>
      <c r="L406" s="273"/>
      <c r="M406" s="273"/>
      <c r="N406" s="273"/>
      <c r="O406" s="273"/>
      <c r="P406" s="273"/>
      <c r="Q406" s="273"/>
      <c r="R406" s="273"/>
      <c r="S406" s="273"/>
      <c r="T406" s="273"/>
      <c r="U406" s="273"/>
      <c r="V406" s="273"/>
      <c r="W406" s="273"/>
      <c r="X406" s="273"/>
      <c r="Y406" s="273"/>
      <c r="Z406" s="273"/>
      <c r="AA406" s="273"/>
      <c r="AB406" s="273"/>
      <c r="AC406" s="273"/>
      <c r="AD406" s="273"/>
      <c r="AE406" s="273"/>
      <c r="AF406" s="273"/>
      <c r="AG406" s="273"/>
      <c r="AH406" s="273"/>
      <c r="AI406" s="273"/>
      <c r="AJ406" s="273"/>
      <c r="AK406" s="273"/>
      <c r="AL406" s="273"/>
      <c r="AM406" s="273"/>
      <c r="AN406" s="273"/>
      <c r="AO406" s="273"/>
      <c r="AP406" s="273"/>
      <c r="AQ406" s="273"/>
      <c r="AR406" s="273"/>
      <c r="AS406" s="273"/>
      <c r="AT406" s="273"/>
      <c r="AU406" s="273"/>
      <c r="AV406" s="273"/>
      <c r="AW406" s="273"/>
      <c r="AX406" s="273"/>
      <c r="AY406" s="273"/>
      <c r="AZ406" s="273"/>
      <c r="BA406" s="273"/>
      <c r="BB406" s="273"/>
      <c r="BC406" s="273"/>
      <c r="BD406" s="273"/>
      <c r="BE406" s="273"/>
      <c r="BF406" s="273"/>
      <c r="BG406" s="273"/>
      <c r="BH406" s="273"/>
      <c r="BI406" s="273"/>
      <c r="BJ406" s="273"/>
      <c r="BK406" s="273"/>
      <c r="BL406" s="273"/>
      <c r="BM406" s="273"/>
      <c r="BN406" s="273"/>
      <c r="BO406" s="273"/>
      <c r="BP406" s="273"/>
      <c r="BQ406" s="273"/>
      <c r="BR406" s="273"/>
      <c r="BS406" s="273"/>
      <c r="BT406" s="273"/>
      <c r="BU406" s="273"/>
      <c r="BV406" s="273"/>
      <c r="BW406" s="273"/>
      <c r="BX406" s="273"/>
      <c r="BY406" s="273"/>
      <c r="BZ406" s="273"/>
      <c r="CA406" s="273"/>
      <c r="CB406" s="273"/>
      <c r="CC406" s="273"/>
      <c r="CD406" s="273"/>
      <c r="CE406" s="273"/>
      <c r="CF406" s="273"/>
      <c r="CG406" s="273"/>
      <c r="CH406" s="273"/>
      <c r="CI406" s="273"/>
      <c r="CJ406" s="273"/>
      <c r="CK406" s="273"/>
      <c r="CL406" s="273"/>
      <c r="CM406" s="273"/>
      <c r="CN406" s="273"/>
      <c r="CO406" s="273"/>
      <c r="CP406" s="273"/>
      <c r="CQ406" s="273"/>
      <c r="CR406" s="273"/>
      <c r="CS406" s="273"/>
      <c r="CT406" s="273"/>
      <c r="CU406" s="273"/>
      <c r="CV406" s="273"/>
      <c r="CW406" s="273"/>
      <c r="CX406" s="273"/>
      <c r="CY406" s="273"/>
      <c r="CZ406" s="273"/>
      <c r="DA406" s="273"/>
      <c r="DB406" s="273"/>
      <c r="DC406" s="273"/>
      <c r="DD406" s="273"/>
      <c r="DE406" s="273"/>
      <c r="DF406" s="273"/>
      <c r="DG406" s="273"/>
      <c r="DH406" s="273"/>
      <c r="DI406" s="273"/>
      <c r="DJ406" s="273"/>
      <c r="DK406" s="273"/>
      <c r="DL406" s="273"/>
      <c r="DM406" s="273"/>
      <c r="DN406" s="273"/>
      <c r="DO406" s="273"/>
      <c r="DP406" s="273"/>
      <c r="DQ406" s="273"/>
      <c r="DR406" s="273"/>
      <c r="DS406" s="273"/>
      <c r="DT406" s="273"/>
      <c r="DU406" s="273"/>
      <c r="DV406" s="273"/>
      <c r="DW406" s="273"/>
      <c r="DX406" s="273"/>
      <c r="DY406" s="273"/>
      <c r="DZ406" s="273"/>
      <c r="EA406" s="273"/>
      <c r="EB406" s="273"/>
      <c r="EC406" s="273"/>
      <c r="ED406" s="273"/>
      <c r="EE406" s="273"/>
      <c r="EF406" s="273"/>
      <c r="EG406" s="273"/>
      <c r="EH406" s="273"/>
      <c r="EI406" s="273"/>
      <c r="EJ406" s="273"/>
      <c r="EK406" s="273"/>
      <c r="EL406" s="273"/>
      <c r="EM406" s="273"/>
      <c r="EN406" s="273"/>
      <c r="EO406" s="273"/>
      <c r="EP406" s="273"/>
      <c r="EQ406" s="273"/>
      <c r="ER406" s="273"/>
      <c r="ES406" s="273"/>
      <c r="ET406" s="273"/>
      <c r="EU406" s="273"/>
      <c r="EV406" s="273"/>
      <c r="EW406" s="273"/>
      <c r="EX406" s="273"/>
      <c r="EY406" s="273"/>
      <c r="EZ406" s="273"/>
      <c r="FA406" s="273"/>
      <c r="FB406" s="273"/>
      <c r="FC406" s="273"/>
      <c r="FD406" s="273"/>
      <c r="FE406" s="273"/>
      <c r="FF406" s="273"/>
      <c r="FG406" s="273"/>
      <c r="FH406" s="273"/>
      <c r="FI406" s="273"/>
      <c r="FJ406" s="273"/>
      <c r="FK406" s="273"/>
      <c r="FL406" s="273"/>
      <c r="FM406" s="273"/>
      <c r="FN406" s="273"/>
      <c r="FO406" s="273"/>
      <c r="FP406" s="273"/>
      <c r="FQ406" s="273"/>
      <c r="FR406" s="273"/>
      <c r="FS406" s="273"/>
      <c r="FT406" s="273"/>
      <c r="FU406" s="273"/>
      <c r="FV406" s="273"/>
      <c r="FW406" s="273"/>
      <c r="FX406" s="273"/>
      <c r="FY406" s="273"/>
      <c r="FZ406" s="273"/>
      <c r="GA406" s="273"/>
      <c r="GB406" s="273"/>
      <c r="GC406" s="273"/>
      <c r="GD406" s="273"/>
      <c r="GE406" s="273"/>
      <c r="GF406" s="273"/>
      <c r="GG406" s="273"/>
      <c r="GH406" s="273"/>
      <c r="GI406" s="273"/>
      <c r="GJ406" s="273"/>
      <c r="GK406" s="273"/>
      <c r="GL406" s="273"/>
      <c r="GM406" s="273"/>
      <c r="GN406" s="273"/>
      <c r="GO406" s="273"/>
      <c r="GP406" s="273"/>
      <c r="GQ406" s="273"/>
      <c r="GR406" s="273"/>
      <c r="GS406" s="273"/>
      <c r="GT406" s="273"/>
      <c r="GU406" s="273"/>
      <c r="GV406" s="273"/>
      <c r="GW406" s="273"/>
      <c r="GX406" s="273"/>
      <c r="GY406" s="273"/>
      <c r="GZ406" s="273"/>
      <c r="HA406" s="273"/>
      <c r="HB406" s="273"/>
      <c r="HC406" s="273"/>
      <c r="HD406" s="273"/>
      <c r="HE406" s="273"/>
      <c r="HF406" s="273"/>
      <c r="HG406" s="273"/>
      <c r="HH406" s="273"/>
      <c r="HI406" s="273"/>
      <c r="HJ406" s="273"/>
      <c r="HK406" s="273"/>
      <c r="HL406" s="273"/>
      <c r="HM406" s="273"/>
      <c r="HN406" s="273"/>
      <c r="HO406" s="273"/>
      <c r="HP406" s="273"/>
      <c r="HQ406" s="273"/>
      <c r="HR406" s="273"/>
      <c r="HS406" s="273"/>
      <c r="HT406" s="273"/>
      <c r="HU406" s="273"/>
      <c r="HV406" s="273"/>
      <c r="HW406" s="273"/>
      <c r="HX406" s="273"/>
      <c r="HY406" s="273"/>
      <c r="HZ406" s="273"/>
      <c r="IA406" s="273"/>
      <c r="IB406" s="273"/>
      <c r="IC406" s="273"/>
      <c r="ID406" s="273"/>
      <c r="IE406" s="273"/>
      <c r="IF406" s="273"/>
      <c r="IG406" s="273"/>
      <c r="IH406" s="273"/>
      <c r="II406" s="273"/>
      <c r="IJ406" s="273"/>
      <c r="IK406" s="273"/>
      <c r="IL406" s="273"/>
      <c r="IM406" s="273"/>
      <c r="IN406" s="273"/>
      <c r="IO406" s="273"/>
      <c r="IP406" s="273"/>
      <c r="IQ406" s="273"/>
      <c r="IR406" s="273"/>
      <c r="IS406" s="273"/>
      <c r="IT406" s="273"/>
    </row>
    <row r="407" spans="1:254" s="271" customFormat="1" ht="22.5" customHeight="1" x14ac:dyDescent="0.2">
      <c r="A407" s="324" t="s">
        <v>938</v>
      </c>
      <c r="B407" s="325" t="s">
        <v>937</v>
      </c>
      <c r="C407" s="326" t="s">
        <v>936</v>
      </c>
      <c r="D407" s="327" t="s">
        <v>440</v>
      </c>
      <c r="E407" s="328">
        <v>2.1999999999999999E-2</v>
      </c>
      <c r="F407" s="329"/>
      <c r="G407" s="253" t="s">
        <v>1008</v>
      </c>
      <c r="H407" s="273"/>
      <c r="I407" s="273"/>
      <c r="J407" s="273"/>
      <c r="K407" s="273"/>
      <c r="L407" s="273"/>
      <c r="M407" s="273"/>
      <c r="N407" s="273"/>
      <c r="O407" s="273"/>
      <c r="P407" s="273"/>
      <c r="Q407" s="273"/>
      <c r="R407" s="273"/>
      <c r="S407" s="273"/>
      <c r="T407" s="273">
        <f>[4]Source!P68</f>
        <v>2</v>
      </c>
      <c r="U407" s="273"/>
      <c r="V407" s="273"/>
      <c r="W407" s="273"/>
      <c r="X407" s="273"/>
      <c r="Y407" s="273"/>
      <c r="Z407" s="273"/>
      <c r="AA407" s="273"/>
      <c r="AB407" s="273"/>
      <c r="AC407" s="273"/>
      <c r="AD407" s="273"/>
      <c r="AE407" s="273"/>
      <c r="AF407" s="273"/>
      <c r="AG407" s="273"/>
      <c r="AH407" s="273"/>
      <c r="AI407" s="273"/>
      <c r="AJ407" s="273"/>
      <c r="AK407" s="273"/>
      <c r="AL407" s="273"/>
      <c r="AM407" s="273"/>
      <c r="AN407" s="273"/>
      <c r="AO407" s="273"/>
      <c r="AP407" s="273"/>
      <c r="AQ407" s="273"/>
      <c r="AR407" s="273"/>
      <c r="AS407" s="273"/>
      <c r="AT407" s="273"/>
      <c r="AU407" s="273"/>
      <c r="AV407" s="273"/>
      <c r="AW407" s="273"/>
      <c r="AX407" s="273"/>
      <c r="AY407" s="273"/>
      <c r="AZ407" s="273"/>
      <c r="BA407" s="273"/>
      <c r="BB407" s="273"/>
      <c r="BC407" s="273"/>
      <c r="BD407" s="273"/>
      <c r="BE407" s="273"/>
      <c r="BF407" s="273"/>
      <c r="BG407" s="273"/>
      <c r="BH407" s="273"/>
      <c r="BI407" s="273"/>
      <c r="BJ407" s="273"/>
      <c r="BK407" s="273"/>
      <c r="BL407" s="273"/>
      <c r="BM407" s="273"/>
      <c r="BN407" s="273"/>
      <c r="BO407" s="273"/>
      <c r="BP407" s="273"/>
      <c r="BQ407" s="273"/>
      <c r="BR407" s="273"/>
      <c r="BS407" s="273"/>
      <c r="BT407" s="273"/>
      <c r="BU407" s="273"/>
      <c r="BV407" s="273"/>
      <c r="BW407" s="273"/>
      <c r="BX407" s="273"/>
      <c r="BY407" s="273"/>
      <c r="BZ407" s="273"/>
      <c r="CA407" s="273"/>
      <c r="CB407" s="273"/>
      <c r="CC407" s="273"/>
      <c r="CD407" s="273"/>
      <c r="CE407" s="273"/>
      <c r="CF407" s="273"/>
      <c r="CG407" s="273"/>
      <c r="CH407" s="273"/>
      <c r="CI407" s="273"/>
      <c r="CJ407" s="273"/>
      <c r="CK407" s="273"/>
      <c r="CL407" s="273"/>
      <c r="CM407" s="273"/>
      <c r="CN407" s="273"/>
      <c r="CO407" s="273"/>
      <c r="CP407" s="273"/>
      <c r="CQ407" s="273"/>
      <c r="CR407" s="273"/>
      <c r="CS407" s="273"/>
      <c r="CT407" s="273"/>
      <c r="CU407" s="273"/>
      <c r="CV407" s="273"/>
      <c r="CW407" s="273"/>
      <c r="CX407" s="273"/>
      <c r="CY407" s="273"/>
      <c r="CZ407" s="273"/>
      <c r="DA407" s="273"/>
      <c r="DB407" s="273"/>
      <c r="DC407" s="273"/>
      <c r="DD407" s="273"/>
      <c r="DE407" s="273"/>
      <c r="DF407" s="273"/>
      <c r="DG407" s="273"/>
      <c r="DH407" s="273">
        <f>IF(E406&gt;0,ROUND([4]Source!P68/E406,2),0)</f>
        <v>1</v>
      </c>
      <c r="DI407" s="273"/>
      <c r="DJ407" s="273"/>
      <c r="DK407" s="323">
        <f>F407</f>
        <v>0</v>
      </c>
      <c r="DL407" s="273">
        <f>[4]Source!P68</f>
        <v>2</v>
      </c>
      <c r="DM407" s="273"/>
      <c r="DN407" s="273"/>
      <c r="DO407" s="273"/>
      <c r="DP407" s="273"/>
      <c r="DQ407" s="273"/>
      <c r="DR407" s="273"/>
      <c r="DS407" s="273"/>
      <c r="DT407" s="273"/>
      <c r="DU407" s="273"/>
      <c r="DV407" s="273"/>
      <c r="DW407" s="273"/>
      <c r="DX407" s="273"/>
      <c r="DY407" s="273"/>
      <c r="DZ407" s="273"/>
      <c r="EA407" s="273"/>
      <c r="EB407" s="273"/>
      <c r="EC407" s="273"/>
      <c r="ED407" s="273"/>
      <c r="EE407" s="273"/>
      <c r="EF407" s="273"/>
      <c r="EG407" s="273"/>
      <c r="EH407" s="273"/>
      <c r="EI407" s="273"/>
      <c r="EJ407" s="273"/>
      <c r="EK407" s="273"/>
      <c r="EL407" s="273"/>
      <c r="EM407" s="273"/>
      <c r="EN407" s="273"/>
      <c r="EO407" s="273"/>
      <c r="EP407" s="273"/>
      <c r="EQ407" s="273"/>
      <c r="ER407" s="273"/>
      <c r="ES407" s="273"/>
      <c r="ET407" s="273"/>
      <c r="EU407" s="273"/>
      <c r="EV407" s="273"/>
      <c r="EW407" s="273"/>
      <c r="EX407" s="273"/>
      <c r="EY407" s="273"/>
      <c r="EZ407" s="273"/>
      <c r="FA407" s="273"/>
      <c r="FB407" s="273"/>
      <c r="FC407" s="273"/>
      <c r="FD407" s="273"/>
      <c r="FE407" s="273"/>
      <c r="FF407" s="273"/>
      <c r="FG407" s="273"/>
      <c r="FH407" s="273"/>
      <c r="FI407" s="273"/>
      <c r="FJ407" s="273"/>
      <c r="FK407" s="273"/>
      <c r="FL407" s="273"/>
      <c r="FM407" s="273"/>
      <c r="FN407" s="273"/>
      <c r="FO407" s="273"/>
      <c r="FP407" s="273"/>
      <c r="FQ407" s="273"/>
      <c r="FR407" s="273"/>
      <c r="FS407" s="273"/>
      <c r="FT407" s="273"/>
      <c r="FU407" s="273"/>
      <c r="FV407" s="273"/>
      <c r="FW407" s="273"/>
      <c r="FX407" s="273"/>
      <c r="FY407" s="273"/>
      <c r="FZ407" s="273"/>
      <c r="GA407" s="273"/>
      <c r="GB407" s="273"/>
      <c r="GC407" s="273"/>
      <c r="GD407" s="273"/>
      <c r="GE407" s="273"/>
      <c r="GF407" s="273"/>
      <c r="GG407" s="273"/>
      <c r="GH407" s="273"/>
      <c r="GI407" s="273"/>
      <c r="GJ407" s="273"/>
      <c r="GK407" s="273"/>
      <c r="GL407" s="273"/>
      <c r="GM407" s="273"/>
      <c r="GN407" s="273"/>
      <c r="GO407" s="273"/>
      <c r="GP407" s="273"/>
      <c r="GQ407" s="273"/>
      <c r="GR407" s="273"/>
      <c r="GS407" s="273"/>
      <c r="GT407" s="273"/>
      <c r="GU407" s="273"/>
      <c r="GV407" s="273"/>
      <c r="GW407" s="273"/>
      <c r="GX407" s="273"/>
      <c r="GY407" s="273"/>
      <c r="GZ407" s="273"/>
      <c r="HA407" s="273"/>
      <c r="HB407" s="273"/>
      <c r="HC407" s="273"/>
      <c r="HD407" s="273"/>
      <c r="HE407" s="273"/>
      <c r="HF407" s="273"/>
      <c r="HG407" s="273"/>
      <c r="HH407" s="273"/>
      <c r="HI407" s="273"/>
      <c r="HJ407" s="273"/>
      <c r="HK407" s="273"/>
      <c r="HL407" s="273"/>
      <c r="HM407" s="273"/>
      <c r="HN407" s="273"/>
      <c r="HO407" s="273"/>
      <c r="HP407" s="273"/>
      <c r="HQ407" s="273"/>
      <c r="HR407" s="273"/>
      <c r="HS407" s="273"/>
      <c r="HT407" s="273"/>
      <c r="HU407" s="273"/>
      <c r="HV407" s="273"/>
      <c r="HW407" s="273"/>
      <c r="HX407" s="273"/>
      <c r="HY407" s="273"/>
      <c r="HZ407" s="273"/>
      <c r="IA407" s="273"/>
      <c r="IB407" s="273"/>
      <c r="IC407" s="273"/>
      <c r="ID407" s="273"/>
      <c r="IE407" s="273"/>
      <c r="IF407" s="273"/>
      <c r="IG407" s="273"/>
      <c r="IH407" s="273"/>
      <c r="II407" s="273"/>
      <c r="IJ407" s="273"/>
      <c r="IK407" s="273"/>
      <c r="IL407" s="273"/>
      <c r="IM407" s="273"/>
      <c r="IN407" s="273"/>
      <c r="IO407" s="273"/>
      <c r="IP407" s="273"/>
      <c r="IQ407" s="273"/>
      <c r="IR407" s="273"/>
      <c r="IS407" s="273"/>
      <c r="IT407" s="273"/>
    </row>
    <row r="408" spans="1:254" s="271" customFormat="1" ht="22.5" customHeight="1" x14ac:dyDescent="0.2">
      <c r="A408" s="324" t="s">
        <v>935</v>
      </c>
      <c r="B408" s="325" t="s">
        <v>934</v>
      </c>
      <c r="C408" s="326" t="s">
        <v>933</v>
      </c>
      <c r="D408" s="327" t="s">
        <v>440</v>
      </c>
      <c r="E408" s="328">
        <v>0.14199999999999999</v>
      </c>
      <c r="F408" s="329"/>
      <c r="G408" s="253" t="s">
        <v>1008</v>
      </c>
      <c r="H408" s="273"/>
      <c r="I408" s="273"/>
      <c r="J408" s="273"/>
      <c r="K408" s="273"/>
      <c r="L408" s="273"/>
      <c r="M408" s="273"/>
      <c r="N408" s="273"/>
      <c r="O408" s="273"/>
      <c r="P408" s="273"/>
      <c r="Q408" s="273"/>
      <c r="R408" s="273"/>
      <c r="S408" s="273"/>
      <c r="T408" s="273">
        <f>[4]Source!P70</f>
        <v>11</v>
      </c>
      <c r="U408" s="273"/>
      <c r="V408" s="273"/>
      <c r="W408" s="273"/>
      <c r="X408" s="273"/>
      <c r="Y408" s="273"/>
      <c r="Z408" s="273"/>
      <c r="AA408" s="273"/>
      <c r="AB408" s="273"/>
      <c r="AC408" s="273"/>
      <c r="AD408" s="273"/>
      <c r="AE408" s="273"/>
      <c r="AF408" s="273"/>
      <c r="AG408" s="273"/>
      <c r="AH408" s="273"/>
      <c r="AI408" s="273"/>
      <c r="AJ408" s="273"/>
      <c r="AK408" s="273"/>
      <c r="AL408" s="273"/>
      <c r="AM408" s="273"/>
      <c r="AN408" s="273"/>
      <c r="AO408" s="273"/>
      <c r="AP408" s="273"/>
      <c r="AQ408" s="273"/>
      <c r="AR408" s="273"/>
      <c r="AS408" s="273"/>
      <c r="AT408" s="273"/>
      <c r="AU408" s="273"/>
      <c r="AV408" s="273"/>
      <c r="AW408" s="273"/>
      <c r="AX408" s="273"/>
      <c r="AY408" s="273"/>
      <c r="AZ408" s="273"/>
      <c r="BA408" s="273"/>
      <c r="BB408" s="273"/>
      <c r="BC408" s="273"/>
      <c r="BD408" s="273"/>
      <c r="BE408" s="273"/>
      <c r="BF408" s="273"/>
      <c r="BG408" s="273"/>
      <c r="BH408" s="273"/>
      <c r="BI408" s="273"/>
      <c r="BJ408" s="273"/>
      <c r="BK408" s="273"/>
      <c r="BL408" s="273"/>
      <c r="BM408" s="273"/>
      <c r="BN408" s="273"/>
      <c r="BO408" s="273"/>
      <c r="BP408" s="273"/>
      <c r="BQ408" s="273"/>
      <c r="BR408" s="273"/>
      <c r="BS408" s="273"/>
      <c r="BT408" s="273"/>
      <c r="BU408" s="273"/>
      <c r="BV408" s="273"/>
      <c r="BW408" s="273"/>
      <c r="BX408" s="273"/>
      <c r="BY408" s="273"/>
      <c r="BZ408" s="273"/>
      <c r="CA408" s="273"/>
      <c r="CB408" s="273"/>
      <c r="CC408" s="273"/>
      <c r="CD408" s="273"/>
      <c r="CE408" s="273"/>
      <c r="CF408" s="273"/>
      <c r="CG408" s="273"/>
      <c r="CH408" s="273"/>
      <c r="CI408" s="273"/>
      <c r="CJ408" s="273"/>
      <c r="CK408" s="273"/>
      <c r="CL408" s="273"/>
      <c r="CM408" s="273"/>
      <c r="CN408" s="273"/>
      <c r="CO408" s="273"/>
      <c r="CP408" s="273"/>
      <c r="CQ408" s="273"/>
      <c r="CR408" s="273"/>
      <c r="CS408" s="273"/>
      <c r="CT408" s="273"/>
      <c r="CU408" s="273"/>
      <c r="CV408" s="273"/>
      <c r="CW408" s="273"/>
      <c r="CX408" s="273"/>
      <c r="CY408" s="273"/>
      <c r="CZ408" s="273"/>
      <c r="DA408" s="273"/>
      <c r="DB408" s="273"/>
      <c r="DC408" s="273"/>
      <c r="DD408" s="273"/>
      <c r="DE408" s="273"/>
      <c r="DF408" s="273"/>
      <c r="DG408" s="273"/>
      <c r="DH408" s="273">
        <f>IF(E406&gt;0,ROUND([4]Source!P70/E406,2),0)</f>
        <v>5.5</v>
      </c>
      <c r="DI408" s="273"/>
      <c r="DJ408" s="273"/>
      <c r="DK408" s="323">
        <f>F408</f>
        <v>0</v>
      </c>
      <c r="DL408" s="273">
        <f>[4]Source!P70</f>
        <v>11</v>
      </c>
      <c r="DM408" s="273"/>
      <c r="DN408" s="273"/>
      <c r="DO408" s="273"/>
      <c r="DP408" s="273"/>
      <c r="DQ408" s="273"/>
      <c r="DR408" s="273"/>
      <c r="DS408" s="273"/>
      <c r="DT408" s="273"/>
      <c r="DU408" s="273"/>
      <c r="DV408" s="273"/>
      <c r="DW408" s="273"/>
      <c r="DX408" s="273"/>
      <c r="DY408" s="273"/>
      <c r="DZ408" s="273"/>
      <c r="EA408" s="273"/>
      <c r="EB408" s="273"/>
      <c r="EC408" s="273"/>
      <c r="ED408" s="273"/>
      <c r="EE408" s="273"/>
      <c r="EF408" s="273"/>
      <c r="EG408" s="273"/>
      <c r="EH408" s="273"/>
      <c r="EI408" s="273"/>
      <c r="EJ408" s="273"/>
      <c r="EK408" s="273"/>
      <c r="EL408" s="273"/>
      <c r="EM408" s="273"/>
      <c r="EN408" s="273"/>
      <c r="EO408" s="273"/>
      <c r="EP408" s="273"/>
      <c r="EQ408" s="273"/>
      <c r="ER408" s="273"/>
      <c r="ES408" s="273"/>
      <c r="ET408" s="273"/>
      <c r="EU408" s="273"/>
      <c r="EV408" s="273"/>
      <c r="EW408" s="273"/>
      <c r="EX408" s="273"/>
      <c r="EY408" s="273"/>
      <c r="EZ408" s="273"/>
      <c r="FA408" s="273"/>
      <c r="FB408" s="273"/>
      <c r="FC408" s="273"/>
      <c r="FD408" s="273"/>
      <c r="FE408" s="273"/>
      <c r="FF408" s="273"/>
      <c r="FG408" s="273"/>
      <c r="FH408" s="273"/>
      <c r="FI408" s="273"/>
      <c r="FJ408" s="273"/>
      <c r="FK408" s="273"/>
      <c r="FL408" s="273"/>
      <c r="FM408" s="273"/>
      <c r="FN408" s="273"/>
      <c r="FO408" s="273"/>
      <c r="FP408" s="273"/>
      <c r="FQ408" s="273"/>
      <c r="FR408" s="273"/>
      <c r="FS408" s="273"/>
      <c r="FT408" s="273"/>
      <c r="FU408" s="273"/>
      <c r="FV408" s="273"/>
      <c r="FW408" s="273"/>
      <c r="FX408" s="273"/>
      <c r="FY408" s="273"/>
      <c r="FZ408" s="273"/>
      <c r="GA408" s="273"/>
      <c r="GB408" s="273"/>
      <c r="GC408" s="273"/>
      <c r="GD408" s="273"/>
      <c r="GE408" s="273"/>
      <c r="GF408" s="273"/>
      <c r="GG408" s="273"/>
      <c r="GH408" s="273"/>
      <c r="GI408" s="273"/>
      <c r="GJ408" s="273"/>
      <c r="GK408" s="273"/>
      <c r="GL408" s="273"/>
      <c r="GM408" s="273"/>
      <c r="GN408" s="273"/>
      <c r="GO408" s="273"/>
      <c r="GP408" s="273"/>
      <c r="GQ408" s="273"/>
      <c r="GR408" s="273"/>
      <c r="GS408" s="273"/>
      <c r="GT408" s="273"/>
      <c r="GU408" s="273"/>
      <c r="GV408" s="273"/>
      <c r="GW408" s="273"/>
      <c r="GX408" s="273"/>
      <c r="GY408" s="273"/>
      <c r="GZ408" s="273"/>
      <c r="HA408" s="273"/>
      <c r="HB408" s="273"/>
      <c r="HC408" s="273"/>
      <c r="HD408" s="273"/>
      <c r="HE408" s="273"/>
      <c r="HF408" s="273"/>
      <c r="HG408" s="273"/>
      <c r="HH408" s="273"/>
      <c r="HI408" s="273"/>
      <c r="HJ408" s="273"/>
      <c r="HK408" s="273"/>
      <c r="HL408" s="273"/>
      <c r="HM408" s="273"/>
      <c r="HN408" s="273"/>
      <c r="HO408" s="273"/>
      <c r="HP408" s="273"/>
      <c r="HQ408" s="273"/>
      <c r="HR408" s="273"/>
      <c r="HS408" s="273"/>
      <c r="HT408" s="273"/>
      <c r="HU408" s="273"/>
      <c r="HV408" s="273"/>
      <c r="HW408" s="273"/>
      <c r="HX408" s="273"/>
      <c r="HY408" s="273"/>
      <c r="HZ408" s="273"/>
      <c r="IA408" s="273"/>
      <c r="IB408" s="273"/>
      <c r="IC408" s="273"/>
      <c r="ID408" s="273"/>
      <c r="IE408" s="273"/>
      <c r="IF408" s="273"/>
      <c r="IG408" s="273"/>
      <c r="IH408" s="273"/>
      <c r="II408" s="273"/>
      <c r="IJ408" s="273"/>
      <c r="IK408" s="273"/>
      <c r="IL408" s="273"/>
      <c r="IM408" s="273"/>
      <c r="IN408" s="273"/>
      <c r="IO408" s="273"/>
      <c r="IP408" s="273"/>
      <c r="IQ408" s="273"/>
      <c r="IR408" s="273"/>
      <c r="IS408" s="273"/>
      <c r="IT408" s="273"/>
    </row>
    <row r="409" spans="1:254" s="271" customFormat="1" ht="22.5" customHeight="1" x14ac:dyDescent="0.2">
      <c r="A409" s="316" t="s">
        <v>932</v>
      </c>
      <c r="B409" s="317" t="s">
        <v>931</v>
      </c>
      <c r="C409" s="318" t="s">
        <v>930</v>
      </c>
      <c r="D409" s="319" t="s">
        <v>490</v>
      </c>
      <c r="E409" s="320">
        <v>2</v>
      </c>
      <c r="F409" s="329" t="s">
        <v>877</v>
      </c>
      <c r="G409" s="330" t="s">
        <v>876</v>
      </c>
      <c r="H409" s="273"/>
      <c r="I409" s="273"/>
      <c r="J409" s="273"/>
      <c r="K409" s="273"/>
      <c r="L409" s="273"/>
      <c r="M409" s="273"/>
      <c r="N409" s="273"/>
      <c r="O409" s="273"/>
      <c r="P409" s="273"/>
      <c r="Q409" s="273"/>
      <c r="R409" s="273"/>
      <c r="S409" s="273"/>
      <c r="T409" s="273">
        <f>[4]Source!P72</f>
        <v>33985</v>
      </c>
      <c r="U409" s="273"/>
      <c r="V409" s="273"/>
      <c r="W409" s="273"/>
      <c r="X409" s="273"/>
      <c r="Y409" s="273"/>
      <c r="Z409" s="273"/>
      <c r="AA409" s="273"/>
      <c r="AB409" s="273"/>
      <c r="AC409" s="273"/>
      <c r="AD409" s="273"/>
      <c r="AE409" s="273"/>
      <c r="AF409" s="273"/>
      <c r="AG409" s="273"/>
      <c r="AH409" s="273"/>
      <c r="AI409" s="273"/>
      <c r="AJ409" s="273"/>
      <c r="AK409" s="273"/>
      <c r="AL409" s="273"/>
      <c r="AM409" s="273"/>
      <c r="AN409" s="273"/>
      <c r="AO409" s="273"/>
      <c r="AP409" s="273"/>
      <c r="AQ409" s="273"/>
      <c r="AR409" s="273"/>
      <c r="AS409" s="273"/>
      <c r="AT409" s="273"/>
      <c r="AU409" s="273"/>
      <c r="AV409" s="273"/>
      <c r="AW409" s="273"/>
      <c r="AX409" s="273"/>
      <c r="AY409" s="273"/>
      <c r="AZ409" s="273"/>
      <c r="BA409" s="273"/>
      <c r="BB409" s="273"/>
      <c r="BC409" s="273"/>
      <c r="BD409" s="273"/>
      <c r="BE409" s="273"/>
      <c r="BF409" s="273"/>
      <c r="BG409" s="273"/>
      <c r="BH409" s="273"/>
      <c r="BI409" s="273"/>
      <c r="BJ409" s="273"/>
      <c r="BK409" s="273"/>
      <c r="BL409" s="273"/>
      <c r="BM409" s="273"/>
      <c r="BN409" s="273"/>
      <c r="BO409" s="273"/>
      <c r="BP409" s="273"/>
      <c r="BQ409" s="273"/>
      <c r="BR409" s="273"/>
      <c r="BS409" s="273"/>
      <c r="BT409" s="273"/>
      <c r="BU409" s="273"/>
      <c r="BV409" s="273"/>
      <c r="BW409" s="273"/>
      <c r="BX409" s="273"/>
      <c r="BY409" s="273"/>
      <c r="BZ409" s="273"/>
      <c r="CA409" s="273"/>
      <c r="CB409" s="273"/>
      <c r="CC409" s="273"/>
      <c r="CD409" s="273"/>
      <c r="CE409" s="273"/>
      <c r="CF409" s="273"/>
      <c r="CG409" s="273"/>
      <c r="CH409" s="273"/>
      <c r="CI409" s="273"/>
      <c r="CJ409" s="273"/>
      <c r="CK409" s="273"/>
      <c r="CL409" s="273"/>
      <c r="CM409" s="273"/>
      <c r="CN409" s="273"/>
      <c r="CO409" s="273"/>
      <c r="CP409" s="273"/>
      <c r="CQ409" s="273"/>
      <c r="CR409" s="273"/>
      <c r="CS409" s="273"/>
      <c r="CT409" s="273"/>
      <c r="CU409" s="273"/>
      <c r="CV409" s="273"/>
      <c r="CW409" s="273"/>
      <c r="CX409" s="273"/>
      <c r="CY409" s="273"/>
      <c r="CZ409" s="273"/>
      <c r="DA409" s="273"/>
      <c r="DB409" s="273"/>
      <c r="DC409" s="273"/>
      <c r="DD409" s="273"/>
      <c r="DE409" s="273"/>
      <c r="DF409" s="273"/>
      <c r="DG409" s="273"/>
      <c r="DH409" s="273">
        <f>IF(E406&gt;0,ROUND([4]Source!P72/E406,2),0)</f>
        <v>16992.5</v>
      </c>
      <c r="DI409" s="273"/>
      <c r="DJ409" s="273"/>
      <c r="DK409" s="323" t="str">
        <f>F409</f>
        <v xml:space="preserve">Материал </v>
      </c>
      <c r="DL409" s="273">
        <f>[4]Source!P72</f>
        <v>33985</v>
      </c>
      <c r="DM409" s="273"/>
      <c r="DN409" s="273"/>
      <c r="DO409" s="273"/>
      <c r="DP409" s="273"/>
      <c r="DQ409" s="273"/>
      <c r="DR409" s="273"/>
      <c r="DS409" s="273"/>
      <c r="DT409" s="273"/>
      <c r="DU409" s="273"/>
      <c r="DV409" s="273"/>
      <c r="DW409" s="273"/>
      <c r="DX409" s="273"/>
      <c r="DY409" s="273"/>
      <c r="DZ409" s="273"/>
      <c r="EA409" s="273"/>
      <c r="EB409" s="273"/>
      <c r="EC409" s="273"/>
      <c r="ED409" s="273"/>
      <c r="EE409" s="273"/>
      <c r="EF409" s="273"/>
      <c r="EG409" s="273"/>
      <c r="EH409" s="273"/>
      <c r="EI409" s="273"/>
      <c r="EJ409" s="273"/>
      <c r="EK409" s="273"/>
      <c r="EL409" s="273"/>
      <c r="EM409" s="273"/>
      <c r="EN409" s="273"/>
      <c r="EO409" s="273"/>
      <c r="EP409" s="273"/>
      <c r="EQ409" s="273"/>
      <c r="ER409" s="273"/>
      <c r="ES409" s="273"/>
      <c r="ET409" s="273"/>
      <c r="EU409" s="273"/>
      <c r="EV409" s="273"/>
      <c r="EW409" s="273"/>
      <c r="EX409" s="273"/>
      <c r="EY409" s="273"/>
      <c r="EZ409" s="273"/>
      <c r="FA409" s="273"/>
      <c r="FB409" s="273"/>
      <c r="FC409" s="273"/>
      <c r="FD409" s="273"/>
      <c r="FE409" s="273"/>
      <c r="FF409" s="273"/>
      <c r="FG409" s="273"/>
      <c r="FH409" s="273"/>
      <c r="FI409" s="273"/>
      <c r="FJ409" s="273"/>
      <c r="FK409" s="273"/>
      <c r="FL409" s="273"/>
      <c r="FM409" s="273"/>
      <c r="FN409" s="273"/>
      <c r="FO409" s="273"/>
      <c r="FP409" s="273"/>
      <c r="FQ409" s="273"/>
      <c r="FR409" s="273"/>
      <c r="FS409" s="273"/>
      <c r="FT409" s="273"/>
      <c r="FU409" s="273"/>
      <c r="FV409" s="273"/>
      <c r="FW409" s="273"/>
      <c r="FX409" s="273"/>
      <c r="FY409" s="273"/>
      <c r="FZ409" s="273"/>
      <c r="GA409" s="273"/>
      <c r="GB409" s="273"/>
      <c r="GC409" s="273"/>
      <c r="GD409" s="273"/>
      <c r="GE409" s="273"/>
      <c r="GF409" s="273"/>
      <c r="GG409" s="273"/>
      <c r="GH409" s="273"/>
      <c r="GI409" s="273"/>
      <c r="GJ409" s="273"/>
      <c r="GK409" s="273"/>
      <c r="GL409" s="273"/>
      <c r="GM409" s="273"/>
      <c r="GN409" s="273"/>
      <c r="GO409" s="273"/>
      <c r="GP409" s="273"/>
      <c r="GQ409" s="273"/>
      <c r="GR409" s="273"/>
      <c r="GS409" s="273"/>
      <c r="GT409" s="273"/>
      <c r="GU409" s="273"/>
      <c r="GV409" s="273"/>
      <c r="GW409" s="273"/>
      <c r="GX409" s="273"/>
      <c r="GY409" s="273"/>
      <c r="GZ409" s="273"/>
      <c r="HA409" s="273"/>
      <c r="HB409" s="273"/>
      <c r="HC409" s="273"/>
      <c r="HD409" s="273"/>
      <c r="HE409" s="273"/>
      <c r="HF409" s="273"/>
      <c r="HG409" s="273"/>
      <c r="HH409" s="273"/>
      <c r="HI409" s="273"/>
      <c r="HJ409" s="273"/>
      <c r="HK409" s="273"/>
      <c r="HL409" s="273"/>
      <c r="HM409" s="273"/>
      <c r="HN409" s="273"/>
      <c r="HO409" s="273"/>
      <c r="HP409" s="273"/>
      <c r="HQ409" s="273"/>
      <c r="HR409" s="273"/>
      <c r="HS409" s="273"/>
      <c r="HT409" s="273"/>
      <c r="HU409" s="273"/>
      <c r="HV409" s="273"/>
      <c r="HW409" s="273"/>
      <c r="HX409" s="273"/>
      <c r="HY409" s="273"/>
      <c r="HZ409" s="273"/>
      <c r="IA409" s="273"/>
      <c r="IB409" s="273"/>
      <c r="IC409" s="273"/>
      <c r="ID409" s="273"/>
      <c r="IE409" s="273"/>
      <c r="IF409" s="273"/>
      <c r="IG409" s="273"/>
      <c r="IH409" s="273"/>
      <c r="II409" s="273"/>
      <c r="IJ409" s="273"/>
      <c r="IK409" s="273"/>
      <c r="IL409" s="273"/>
      <c r="IM409" s="273"/>
      <c r="IN409" s="273"/>
      <c r="IO409" s="273"/>
      <c r="IP409" s="273"/>
      <c r="IQ409" s="273"/>
      <c r="IR409" s="273"/>
      <c r="IS409" s="273"/>
      <c r="IT409" s="273"/>
    </row>
    <row r="410" spans="1:254" s="271" customFormat="1" ht="22.5" customHeight="1" x14ac:dyDescent="0.2">
      <c r="A410" s="281">
        <v>12</v>
      </c>
      <c r="B410" s="282" t="s">
        <v>929</v>
      </c>
      <c r="C410" s="283" t="s">
        <v>928</v>
      </c>
      <c r="D410" s="284" t="s">
        <v>899</v>
      </c>
      <c r="E410" s="285">
        <v>2</v>
      </c>
      <c r="F410" s="286"/>
      <c r="G410" s="287"/>
      <c r="H410" s="273"/>
      <c r="I410" s="273"/>
      <c r="J410" s="273"/>
      <c r="K410" s="273"/>
      <c r="L410" s="273"/>
      <c r="M410" s="273"/>
      <c r="N410" s="273"/>
      <c r="O410" s="273"/>
      <c r="P410" s="273"/>
      <c r="Q410" s="273"/>
      <c r="R410" s="273"/>
      <c r="S410" s="273"/>
      <c r="T410" s="273"/>
      <c r="U410" s="273"/>
      <c r="V410" s="273"/>
      <c r="W410" s="273"/>
      <c r="X410" s="273"/>
      <c r="Y410" s="273"/>
      <c r="Z410" s="273"/>
      <c r="AA410" s="273"/>
      <c r="AB410" s="273"/>
      <c r="AC410" s="273"/>
      <c r="AD410" s="273"/>
      <c r="AE410" s="273"/>
      <c r="AF410" s="273"/>
      <c r="AG410" s="273"/>
      <c r="AH410" s="273"/>
      <c r="AI410" s="273"/>
      <c r="AJ410" s="273"/>
      <c r="AK410" s="273"/>
      <c r="AL410" s="273"/>
      <c r="AM410" s="273"/>
      <c r="AN410" s="273"/>
      <c r="AO410" s="273"/>
      <c r="AP410" s="273"/>
      <c r="AQ410" s="273"/>
      <c r="AR410" s="273"/>
      <c r="AS410" s="273"/>
      <c r="AT410" s="273"/>
      <c r="AU410" s="273"/>
      <c r="AV410" s="273"/>
      <c r="AW410" s="273"/>
      <c r="AX410" s="273"/>
      <c r="AY410" s="273"/>
      <c r="AZ410" s="273"/>
      <c r="BA410" s="273"/>
      <c r="BB410" s="273"/>
      <c r="BC410" s="273"/>
      <c r="BD410" s="273"/>
      <c r="BE410" s="273"/>
      <c r="BF410" s="273"/>
      <c r="BG410" s="273"/>
      <c r="BH410" s="273"/>
      <c r="BI410" s="273"/>
      <c r="BJ410" s="273"/>
      <c r="BK410" s="273"/>
      <c r="BL410" s="273"/>
      <c r="BM410" s="273"/>
      <c r="BN410" s="273"/>
      <c r="BO410" s="273"/>
      <c r="BP410" s="273"/>
      <c r="BQ410" s="273"/>
      <c r="BR410" s="273"/>
      <c r="BS410" s="273"/>
      <c r="BT410" s="273"/>
      <c r="BU410" s="273"/>
      <c r="BV410" s="273"/>
      <c r="BW410" s="273"/>
      <c r="BX410" s="273"/>
      <c r="BY410" s="273"/>
      <c r="BZ410" s="273"/>
      <c r="CA410" s="273"/>
      <c r="CB410" s="273"/>
      <c r="CC410" s="273"/>
      <c r="CD410" s="273"/>
      <c r="CE410" s="273"/>
      <c r="CF410" s="273"/>
      <c r="CG410" s="273"/>
      <c r="CH410" s="273"/>
      <c r="CI410" s="273"/>
      <c r="CJ410" s="273"/>
      <c r="CK410" s="273"/>
      <c r="CL410" s="273"/>
      <c r="CM410" s="273"/>
      <c r="CN410" s="273"/>
      <c r="CO410" s="273"/>
      <c r="CP410" s="273"/>
      <c r="CQ410" s="273"/>
      <c r="CR410" s="273"/>
      <c r="CS410" s="273"/>
      <c r="CT410" s="273"/>
      <c r="CU410" s="273"/>
      <c r="CV410" s="273"/>
      <c r="CW410" s="273"/>
      <c r="CX410" s="273"/>
      <c r="CY410" s="273"/>
      <c r="CZ410" s="273"/>
      <c r="DA410" s="273"/>
      <c r="DB410" s="273"/>
      <c r="DC410" s="273"/>
      <c r="DD410" s="273"/>
      <c r="DE410" s="273"/>
      <c r="DF410" s="273"/>
      <c r="DG410" s="273"/>
      <c r="DH410" s="273"/>
      <c r="DI410" s="273"/>
      <c r="DJ410" s="273"/>
      <c r="DK410" s="273"/>
      <c r="DL410" s="273"/>
      <c r="DM410" s="273"/>
      <c r="DN410" s="273"/>
      <c r="DO410" s="273"/>
      <c r="DP410" s="273"/>
      <c r="DQ410" s="273"/>
      <c r="DR410" s="273"/>
      <c r="DS410" s="273"/>
      <c r="DT410" s="273"/>
      <c r="DU410" s="273"/>
      <c r="DV410" s="273"/>
      <c r="DW410" s="273"/>
      <c r="DX410" s="273"/>
      <c r="DY410" s="273"/>
      <c r="DZ410" s="273"/>
      <c r="EA410" s="273"/>
      <c r="EB410" s="273"/>
      <c r="EC410" s="273"/>
      <c r="ED410" s="273"/>
      <c r="EE410" s="273"/>
      <c r="EF410" s="273"/>
      <c r="EG410" s="273"/>
      <c r="EH410" s="273"/>
      <c r="EI410" s="273"/>
      <c r="EJ410" s="273"/>
      <c r="EK410" s="273"/>
      <c r="EL410" s="273"/>
      <c r="EM410" s="273"/>
      <c r="EN410" s="273"/>
      <c r="EO410" s="273"/>
      <c r="EP410" s="273"/>
      <c r="EQ410" s="273"/>
      <c r="ER410" s="273"/>
      <c r="ES410" s="273"/>
      <c r="ET410" s="273"/>
      <c r="EU410" s="273"/>
      <c r="EV410" s="273"/>
      <c r="EW410" s="273"/>
      <c r="EX410" s="273"/>
      <c r="EY410" s="273"/>
      <c r="EZ410" s="273"/>
      <c r="FA410" s="273"/>
      <c r="FB410" s="273"/>
      <c r="FC410" s="273"/>
      <c r="FD410" s="273"/>
      <c r="FE410" s="273"/>
      <c r="FF410" s="273"/>
      <c r="FG410" s="273"/>
      <c r="FH410" s="273"/>
      <c r="FI410" s="273"/>
      <c r="FJ410" s="273"/>
      <c r="FK410" s="273"/>
      <c r="FL410" s="273"/>
      <c r="FM410" s="273"/>
      <c r="FN410" s="273"/>
      <c r="FO410" s="273"/>
      <c r="FP410" s="273"/>
      <c r="FQ410" s="273"/>
      <c r="FR410" s="273"/>
      <c r="FS410" s="273"/>
      <c r="FT410" s="273"/>
      <c r="FU410" s="273"/>
      <c r="FV410" s="273"/>
      <c r="FW410" s="273"/>
      <c r="FX410" s="273"/>
      <c r="FY410" s="273"/>
      <c r="FZ410" s="273"/>
      <c r="GA410" s="273"/>
      <c r="GB410" s="273"/>
      <c r="GC410" s="273"/>
      <c r="GD410" s="273"/>
      <c r="GE410" s="273"/>
      <c r="GF410" s="273"/>
      <c r="GG410" s="273"/>
      <c r="GH410" s="273"/>
      <c r="GI410" s="273"/>
      <c r="GJ410" s="273"/>
      <c r="GK410" s="273"/>
      <c r="GL410" s="273"/>
      <c r="GM410" s="273"/>
      <c r="GN410" s="273"/>
      <c r="GO410" s="273"/>
      <c r="GP410" s="273"/>
      <c r="GQ410" s="273"/>
      <c r="GR410" s="273"/>
      <c r="GS410" s="273"/>
      <c r="GT410" s="273"/>
      <c r="GU410" s="273"/>
      <c r="GV410" s="273"/>
      <c r="GW410" s="273"/>
      <c r="GX410" s="273"/>
      <c r="GY410" s="273"/>
      <c r="GZ410" s="273"/>
      <c r="HA410" s="273"/>
      <c r="HB410" s="273"/>
      <c r="HC410" s="273"/>
      <c r="HD410" s="273"/>
      <c r="HE410" s="273"/>
      <c r="HF410" s="273"/>
      <c r="HG410" s="273"/>
      <c r="HH410" s="273"/>
      <c r="HI410" s="273"/>
      <c r="HJ410" s="273"/>
      <c r="HK410" s="273"/>
      <c r="HL410" s="273"/>
      <c r="HM410" s="273"/>
      <c r="HN410" s="273"/>
      <c r="HO410" s="273"/>
      <c r="HP410" s="273"/>
      <c r="HQ410" s="273"/>
      <c r="HR410" s="273"/>
      <c r="HS410" s="273"/>
      <c r="HT410" s="273"/>
      <c r="HU410" s="273"/>
      <c r="HV410" s="273"/>
      <c r="HW410" s="273"/>
      <c r="HX410" s="273"/>
      <c r="HY410" s="273"/>
      <c r="HZ410" s="273"/>
      <c r="IA410" s="273"/>
      <c r="IB410" s="273"/>
      <c r="IC410" s="273"/>
      <c r="ID410" s="273"/>
      <c r="IE410" s="273"/>
      <c r="IF410" s="273"/>
      <c r="IG410" s="273"/>
      <c r="IH410" s="273"/>
      <c r="II410" s="273"/>
      <c r="IJ410" s="273"/>
      <c r="IK410" s="273"/>
      <c r="IL410" s="273"/>
      <c r="IM410" s="273"/>
      <c r="IN410" s="273"/>
      <c r="IO410" s="273"/>
      <c r="IP410" s="273"/>
      <c r="IQ410" s="273"/>
      <c r="IR410" s="273"/>
      <c r="IS410" s="273"/>
      <c r="IT410" s="273"/>
    </row>
    <row r="411" spans="1:254" s="271" customFormat="1" ht="22.5" customHeight="1" x14ac:dyDescent="0.2">
      <c r="A411" s="324" t="s">
        <v>567</v>
      </c>
      <c r="B411" s="325" t="s">
        <v>927</v>
      </c>
      <c r="C411" s="326" t="s">
        <v>926</v>
      </c>
      <c r="D411" s="327" t="s">
        <v>925</v>
      </c>
      <c r="E411" s="328">
        <v>0.04</v>
      </c>
      <c r="F411" s="329" t="s">
        <v>877</v>
      </c>
      <c r="G411" s="330" t="s">
        <v>876</v>
      </c>
      <c r="H411" s="273"/>
      <c r="I411" s="273"/>
      <c r="J411" s="273"/>
      <c r="K411" s="273"/>
      <c r="L411" s="273"/>
      <c r="M411" s="273"/>
      <c r="N411" s="273"/>
      <c r="O411" s="273"/>
      <c r="P411" s="273"/>
      <c r="Q411" s="273"/>
      <c r="R411" s="273"/>
      <c r="S411" s="273"/>
      <c r="T411" s="273">
        <f>[4]Source!P76</f>
        <v>8103</v>
      </c>
      <c r="U411" s="273"/>
      <c r="V411" s="273"/>
      <c r="W411" s="273"/>
      <c r="X411" s="273"/>
      <c r="Y411" s="273"/>
      <c r="Z411" s="273"/>
      <c r="AA411" s="273"/>
      <c r="AB411" s="273"/>
      <c r="AC411" s="273"/>
      <c r="AD411" s="273"/>
      <c r="AE411" s="273"/>
      <c r="AF411" s="273"/>
      <c r="AG411" s="273"/>
      <c r="AH411" s="273"/>
      <c r="AI411" s="273"/>
      <c r="AJ411" s="273"/>
      <c r="AK411" s="273"/>
      <c r="AL411" s="273"/>
      <c r="AM411" s="273"/>
      <c r="AN411" s="273"/>
      <c r="AO411" s="273"/>
      <c r="AP411" s="273"/>
      <c r="AQ411" s="273"/>
      <c r="AR411" s="273"/>
      <c r="AS411" s="273"/>
      <c r="AT411" s="273"/>
      <c r="AU411" s="273"/>
      <c r="AV411" s="273"/>
      <c r="AW411" s="273"/>
      <c r="AX411" s="273"/>
      <c r="AY411" s="273"/>
      <c r="AZ411" s="273"/>
      <c r="BA411" s="273"/>
      <c r="BB411" s="273"/>
      <c r="BC411" s="273"/>
      <c r="BD411" s="273"/>
      <c r="BE411" s="273"/>
      <c r="BF411" s="273"/>
      <c r="BG411" s="273"/>
      <c r="BH411" s="273"/>
      <c r="BI411" s="273"/>
      <c r="BJ411" s="273"/>
      <c r="BK411" s="273"/>
      <c r="BL411" s="273"/>
      <c r="BM411" s="273"/>
      <c r="BN411" s="273"/>
      <c r="BO411" s="273"/>
      <c r="BP411" s="273"/>
      <c r="BQ411" s="273"/>
      <c r="BR411" s="273"/>
      <c r="BS411" s="273"/>
      <c r="BT411" s="273"/>
      <c r="BU411" s="273"/>
      <c r="BV411" s="273"/>
      <c r="BW411" s="273"/>
      <c r="BX411" s="273"/>
      <c r="BY411" s="273"/>
      <c r="BZ411" s="273"/>
      <c r="CA411" s="273"/>
      <c r="CB411" s="273"/>
      <c r="CC411" s="273"/>
      <c r="CD411" s="273"/>
      <c r="CE411" s="273"/>
      <c r="CF411" s="273"/>
      <c r="CG411" s="273"/>
      <c r="CH411" s="273"/>
      <c r="CI411" s="273"/>
      <c r="CJ411" s="273"/>
      <c r="CK411" s="273"/>
      <c r="CL411" s="273"/>
      <c r="CM411" s="273"/>
      <c r="CN411" s="273"/>
      <c r="CO411" s="273"/>
      <c r="CP411" s="273"/>
      <c r="CQ411" s="273"/>
      <c r="CR411" s="273"/>
      <c r="CS411" s="273"/>
      <c r="CT411" s="273"/>
      <c r="CU411" s="273"/>
      <c r="CV411" s="273"/>
      <c r="CW411" s="273"/>
      <c r="CX411" s="273"/>
      <c r="CY411" s="273"/>
      <c r="CZ411" s="273"/>
      <c r="DA411" s="273"/>
      <c r="DB411" s="273"/>
      <c r="DC411" s="273"/>
      <c r="DD411" s="273"/>
      <c r="DE411" s="273"/>
      <c r="DF411" s="273"/>
      <c r="DG411" s="273"/>
      <c r="DH411" s="273">
        <f>IF(E410&gt;0,ROUND([4]Source!P76/E410,2),0)</f>
        <v>4051.5</v>
      </c>
      <c r="DI411" s="273"/>
      <c r="DJ411" s="273"/>
      <c r="DK411" s="323" t="str">
        <f>F411</f>
        <v xml:space="preserve">Материал </v>
      </c>
      <c r="DL411" s="273">
        <f>[4]Source!P76</f>
        <v>8103</v>
      </c>
      <c r="DM411" s="273"/>
      <c r="DN411" s="273"/>
      <c r="DO411" s="273"/>
      <c r="DP411" s="273"/>
      <c r="DQ411" s="273"/>
      <c r="DR411" s="273"/>
      <c r="DS411" s="273"/>
      <c r="DT411" s="273"/>
      <c r="DU411" s="273"/>
      <c r="DV411" s="273"/>
      <c r="DW411" s="273"/>
      <c r="DX411" s="273"/>
      <c r="DY411" s="273"/>
      <c r="DZ411" s="273"/>
      <c r="EA411" s="273"/>
      <c r="EB411" s="273"/>
      <c r="EC411" s="273"/>
      <c r="ED411" s="273"/>
      <c r="EE411" s="273"/>
      <c r="EF411" s="273"/>
      <c r="EG411" s="273"/>
      <c r="EH411" s="273"/>
      <c r="EI411" s="273"/>
      <c r="EJ411" s="273"/>
      <c r="EK411" s="273"/>
      <c r="EL411" s="273"/>
      <c r="EM411" s="273"/>
      <c r="EN411" s="273"/>
      <c r="EO411" s="273"/>
      <c r="EP411" s="273"/>
      <c r="EQ411" s="273"/>
      <c r="ER411" s="273"/>
      <c r="ES411" s="273"/>
      <c r="ET411" s="273"/>
      <c r="EU411" s="273"/>
      <c r="EV411" s="273"/>
      <c r="EW411" s="273"/>
      <c r="EX411" s="273"/>
      <c r="EY411" s="273"/>
      <c r="EZ411" s="273"/>
      <c r="FA411" s="273"/>
      <c r="FB411" s="273"/>
      <c r="FC411" s="273"/>
      <c r="FD411" s="273"/>
      <c r="FE411" s="273"/>
      <c r="FF411" s="273"/>
      <c r="FG411" s="273"/>
      <c r="FH411" s="273"/>
      <c r="FI411" s="273"/>
      <c r="FJ411" s="273"/>
      <c r="FK411" s="273"/>
      <c r="FL411" s="273"/>
      <c r="FM411" s="273"/>
      <c r="FN411" s="273"/>
      <c r="FO411" s="273"/>
      <c r="FP411" s="273"/>
      <c r="FQ411" s="273"/>
      <c r="FR411" s="273"/>
      <c r="FS411" s="273"/>
      <c r="FT411" s="273"/>
      <c r="FU411" s="273"/>
      <c r="FV411" s="273"/>
      <c r="FW411" s="273"/>
      <c r="FX411" s="273"/>
      <c r="FY411" s="273"/>
      <c r="FZ411" s="273"/>
      <c r="GA411" s="273"/>
      <c r="GB411" s="273"/>
      <c r="GC411" s="273"/>
      <c r="GD411" s="273"/>
      <c r="GE411" s="273"/>
      <c r="GF411" s="273"/>
      <c r="GG411" s="273"/>
      <c r="GH411" s="273"/>
      <c r="GI411" s="273"/>
      <c r="GJ411" s="273"/>
      <c r="GK411" s="273"/>
      <c r="GL411" s="273"/>
      <c r="GM411" s="273"/>
      <c r="GN411" s="273"/>
      <c r="GO411" s="273"/>
      <c r="GP411" s="273"/>
      <c r="GQ411" s="273"/>
      <c r="GR411" s="273"/>
      <c r="GS411" s="273"/>
      <c r="GT411" s="273"/>
      <c r="GU411" s="273"/>
      <c r="GV411" s="273"/>
      <c r="GW411" s="273"/>
      <c r="GX411" s="273"/>
      <c r="GY411" s="273"/>
      <c r="GZ411" s="273"/>
      <c r="HA411" s="273"/>
      <c r="HB411" s="273"/>
      <c r="HC411" s="273"/>
      <c r="HD411" s="273"/>
      <c r="HE411" s="273"/>
      <c r="HF411" s="273"/>
      <c r="HG411" s="273"/>
      <c r="HH411" s="273"/>
      <c r="HI411" s="273"/>
      <c r="HJ411" s="273"/>
      <c r="HK411" s="273"/>
      <c r="HL411" s="273"/>
      <c r="HM411" s="273"/>
      <c r="HN411" s="273"/>
      <c r="HO411" s="273"/>
      <c r="HP411" s="273"/>
      <c r="HQ411" s="273"/>
      <c r="HR411" s="273"/>
      <c r="HS411" s="273"/>
      <c r="HT411" s="273"/>
      <c r="HU411" s="273"/>
      <c r="HV411" s="273"/>
      <c r="HW411" s="273"/>
      <c r="HX411" s="273"/>
      <c r="HY411" s="273"/>
      <c r="HZ411" s="273"/>
      <c r="IA411" s="273"/>
      <c r="IB411" s="273"/>
      <c r="IC411" s="273"/>
      <c r="ID411" s="273"/>
      <c r="IE411" s="273"/>
      <c r="IF411" s="273"/>
      <c r="IG411" s="273"/>
      <c r="IH411" s="273"/>
      <c r="II411" s="273"/>
      <c r="IJ411" s="273"/>
      <c r="IK411" s="273"/>
      <c r="IL411" s="273"/>
      <c r="IM411" s="273"/>
      <c r="IN411" s="273"/>
      <c r="IO411" s="273"/>
      <c r="IP411" s="273"/>
      <c r="IQ411" s="273"/>
      <c r="IR411" s="273"/>
      <c r="IS411" s="273"/>
      <c r="IT411" s="273"/>
    </row>
    <row r="412" spans="1:254" s="271" customFormat="1" ht="22.5" customHeight="1" x14ac:dyDescent="0.2">
      <c r="A412" s="324" t="s">
        <v>924</v>
      </c>
      <c r="B412" s="325" t="s">
        <v>923</v>
      </c>
      <c r="C412" s="326" t="s">
        <v>922</v>
      </c>
      <c r="D412" s="327" t="s">
        <v>921</v>
      </c>
      <c r="E412" s="328">
        <v>0.2</v>
      </c>
      <c r="F412" s="329" t="s">
        <v>877</v>
      </c>
      <c r="G412" s="330" t="s">
        <v>876</v>
      </c>
      <c r="H412" s="273"/>
      <c r="I412" s="273"/>
      <c r="J412" s="273"/>
      <c r="K412" s="273"/>
      <c r="L412" s="273"/>
      <c r="M412" s="273"/>
      <c r="N412" s="273"/>
      <c r="O412" s="273"/>
      <c r="P412" s="273"/>
      <c r="Q412" s="273"/>
      <c r="R412" s="273"/>
      <c r="S412" s="273"/>
      <c r="T412" s="273">
        <f>[4]Source!P78</f>
        <v>5008</v>
      </c>
      <c r="U412" s="273"/>
      <c r="V412" s="273"/>
      <c r="W412" s="273"/>
      <c r="X412" s="273"/>
      <c r="Y412" s="273"/>
      <c r="Z412" s="273"/>
      <c r="AA412" s="273"/>
      <c r="AB412" s="273"/>
      <c r="AC412" s="273"/>
      <c r="AD412" s="273"/>
      <c r="AE412" s="273"/>
      <c r="AF412" s="273"/>
      <c r="AG412" s="273"/>
      <c r="AH412" s="273"/>
      <c r="AI412" s="273"/>
      <c r="AJ412" s="273"/>
      <c r="AK412" s="273"/>
      <c r="AL412" s="273"/>
      <c r="AM412" s="273"/>
      <c r="AN412" s="273"/>
      <c r="AO412" s="273"/>
      <c r="AP412" s="273"/>
      <c r="AQ412" s="273"/>
      <c r="AR412" s="273"/>
      <c r="AS412" s="273"/>
      <c r="AT412" s="273"/>
      <c r="AU412" s="273"/>
      <c r="AV412" s="273"/>
      <c r="AW412" s="273"/>
      <c r="AX412" s="273"/>
      <c r="AY412" s="273"/>
      <c r="AZ412" s="273"/>
      <c r="BA412" s="273"/>
      <c r="BB412" s="273"/>
      <c r="BC412" s="273"/>
      <c r="BD412" s="273"/>
      <c r="BE412" s="273"/>
      <c r="BF412" s="273"/>
      <c r="BG412" s="273"/>
      <c r="BH412" s="273"/>
      <c r="BI412" s="273"/>
      <c r="BJ412" s="273"/>
      <c r="BK412" s="273"/>
      <c r="BL412" s="273"/>
      <c r="BM412" s="273"/>
      <c r="BN412" s="273"/>
      <c r="BO412" s="273"/>
      <c r="BP412" s="273"/>
      <c r="BQ412" s="273"/>
      <c r="BR412" s="273"/>
      <c r="BS412" s="273"/>
      <c r="BT412" s="273"/>
      <c r="BU412" s="273"/>
      <c r="BV412" s="273"/>
      <c r="BW412" s="273"/>
      <c r="BX412" s="273"/>
      <c r="BY412" s="273"/>
      <c r="BZ412" s="273"/>
      <c r="CA412" s="273"/>
      <c r="CB412" s="273"/>
      <c r="CC412" s="273"/>
      <c r="CD412" s="273"/>
      <c r="CE412" s="273"/>
      <c r="CF412" s="273"/>
      <c r="CG412" s="273"/>
      <c r="CH412" s="273"/>
      <c r="CI412" s="273"/>
      <c r="CJ412" s="273"/>
      <c r="CK412" s="273"/>
      <c r="CL412" s="273"/>
      <c r="CM412" s="273"/>
      <c r="CN412" s="273"/>
      <c r="CO412" s="273"/>
      <c r="CP412" s="273"/>
      <c r="CQ412" s="273"/>
      <c r="CR412" s="273"/>
      <c r="CS412" s="273"/>
      <c r="CT412" s="273"/>
      <c r="CU412" s="273"/>
      <c r="CV412" s="273"/>
      <c r="CW412" s="273"/>
      <c r="CX412" s="273"/>
      <c r="CY412" s="273"/>
      <c r="CZ412" s="273"/>
      <c r="DA412" s="273"/>
      <c r="DB412" s="273"/>
      <c r="DC412" s="273"/>
      <c r="DD412" s="273"/>
      <c r="DE412" s="273"/>
      <c r="DF412" s="273"/>
      <c r="DG412" s="273"/>
      <c r="DH412" s="273">
        <f>IF(E410&gt;0,ROUND([4]Source!P78/E410,2),0)</f>
        <v>2504</v>
      </c>
      <c r="DI412" s="273"/>
      <c r="DJ412" s="273"/>
      <c r="DK412" s="323" t="str">
        <f>F412</f>
        <v xml:space="preserve">Материал </v>
      </c>
      <c r="DL412" s="273">
        <f>[4]Source!P78</f>
        <v>5008</v>
      </c>
      <c r="DM412" s="273"/>
      <c r="DN412" s="273"/>
      <c r="DO412" s="273"/>
      <c r="DP412" s="273"/>
      <c r="DQ412" s="273"/>
      <c r="DR412" s="273"/>
      <c r="DS412" s="273"/>
      <c r="DT412" s="273"/>
      <c r="DU412" s="273"/>
      <c r="DV412" s="273"/>
      <c r="DW412" s="273"/>
      <c r="DX412" s="273"/>
      <c r="DY412" s="273"/>
      <c r="DZ412" s="273"/>
      <c r="EA412" s="273"/>
      <c r="EB412" s="273"/>
      <c r="EC412" s="273"/>
      <c r="ED412" s="273"/>
      <c r="EE412" s="273"/>
      <c r="EF412" s="273"/>
      <c r="EG412" s="273"/>
      <c r="EH412" s="273"/>
      <c r="EI412" s="273"/>
      <c r="EJ412" s="273"/>
      <c r="EK412" s="273"/>
      <c r="EL412" s="273"/>
      <c r="EM412" s="273"/>
      <c r="EN412" s="273"/>
      <c r="EO412" s="273"/>
      <c r="EP412" s="273"/>
      <c r="EQ412" s="273"/>
      <c r="ER412" s="273"/>
      <c r="ES412" s="273"/>
      <c r="ET412" s="273"/>
      <c r="EU412" s="273"/>
      <c r="EV412" s="273"/>
      <c r="EW412" s="273"/>
      <c r="EX412" s="273"/>
      <c r="EY412" s="273"/>
      <c r="EZ412" s="273"/>
      <c r="FA412" s="273"/>
      <c r="FB412" s="273"/>
      <c r="FC412" s="273"/>
      <c r="FD412" s="273"/>
      <c r="FE412" s="273"/>
      <c r="FF412" s="273"/>
      <c r="FG412" s="273"/>
      <c r="FH412" s="273"/>
      <c r="FI412" s="273"/>
      <c r="FJ412" s="273"/>
      <c r="FK412" s="273"/>
      <c r="FL412" s="273"/>
      <c r="FM412" s="273"/>
      <c r="FN412" s="273"/>
      <c r="FO412" s="273"/>
      <c r="FP412" s="273"/>
      <c r="FQ412" s="273"/>
      <c r="FR412" s="273"/>
      <c r="FS412" s="273"/>
      <c r="FT412" s="273"/>
      <c r="FU412" s="273"/>
      <c r="FV412" s="273"/>
      <c r="FW412" s="273"/>
      <c r="FX412" s="273"/>
      <c r="FY412" s="273"/>
      <c r="FZ412" s="273"/>
      <c r="GA412" s="273"/>
      <c r="GB412" s="273"/>
      <c r="GC412" s="273"/>
      <c r="GD412" s="273"/>
      <c r="GE412" s="273"/>
      <c r="GF412" s="273"/>
      <c r="GG412" s="273"/>
      <c r="GH412" s="273"/>
      <c r="GI412" s="273"/>
      <c r="GJ412" s="273"/>
      <c r="GK412" s="273"/>
      <c r="GL412" s="273"/>
      <c r="GM412" s="273"/>
      <c r="GN412" s="273"/>
      <c r="GO412" s="273"/>
      <c r="GP412" s="273"/>
      <c r="GQ412" s="273"/>
      <c r="GR412" s="273"/>
      <c r="GS412" s="273"/>
      <c r="GT412" s="273"/>
      <c r="GU412" s="273"/>
      <c r="GV412" s="273"/>
      <c r="GW412" s="273"/>
      <c r="GX412" s="273"/>
      <c r="GY412" s="273"/>
      <c r="GZ412" s="273"/>
      <c r="HA412" s="273"/>
      <c r="HB412" s="273"/>
      <c r="HC412" s="273"/>
      <c r="HD412" s="273"/>
      <c r="HE412" s="273"/>
      <c r="HF412" s="273"/>
      <c r="HG412" s="273"/>
      <c r="HH412" s="273"/>
      <c r="HI412" s="273"/>
      <c r="HJ412" s="273"/>
      <c r="HK412" s="273"/>
      <c r="HL412" s="273"/>
      <c r="HM412" s="273"/>
      <c r="HN412" s="273"/>
      <c r="HO412" s="273"/>
      <c r="HP412" s="273"/>
      <c r="HQ412" s="273"/>
      <c r="HR412" s="273"/>
      <c r="HS412" s="273"/>
      <c r="HT412" s="273"/>
      <c r="HU412" s="273"/>
      <c r="HV412" s="273"/>
      <c r="HW412" s="273"/>
      <c r="HX412" s="273"/>
      <c r="HY412" s="273"/>
      <c r="HZ412" s="273"/>
      <c r="IA412" s="273"/>
      <c r="IB412" s="273"/>
      <c r="IC412" s="273"/>
      <c r="ID412" s="273"/>
      <c r="IE412" s="273"/>
      <c r="IF412" s="273"/>
      <c r="IG412" s="273"/>
      <c r="IH412" s="273"/>
      <c r="II412" s="273"/>
      <c r="IJ412" s="273"/>
      <c r="IK412" s="273"/>
      <c r="IL412" s="273"/>
      <c r="IM412" s="273"/>
      <c r="IN412" s="273"/>
      <c r="IO412" s="273"/>
      <c r="IP412" s="273"/>
      <c r="IQ412" s="273"/>
      <c r="IR412" s="273"/>
      <c r="IS412" s="273"/>
      <c r="IT412" s="273"/>
    </row>
    <row r="413" spans="1:254" s="271" customFormat="1" ht="22.5" customHeight="1" x14ac:dyDescent="0.2">
      <c r="A413" s="324" t="s">
        <v>920</v>
      </c>
      <c r="B413" s="325" t="s">
        <v>919</v>
      </c>
      <c r="C413" s="326" t="s">
        <v>918</v>
      </c>
      <c r="D413" s="327" t="s">
        <v>490</v>
      </c>
      <c r="E413" s="328">
        <v>4</v>
      </c>
      <c r="F413" s="329" t="s">
        <v>877</v>
      </c>
      <c r="G413" s="330" t="s">
        <v>876</v>
      </c>
      <c r="H413" s="273"/>
      <c r="I413" s="273"/>
      <c r="J413" s="273"/>
      <c r="K413" s="273"/>
      <c r="L413" s="273"/>
      <c r="M413" s="273"/>
      <c r="N413" s="273"/>
      <c r="O413" s="273"/>
      <c r="P413" s="273"/>
      <c r="Q413" s="273"/>
      <c r="R413" s="273"/>
      <c r="S413" s="273"/>
      <c r="T413" s="273">
        <f>[4]Source!P80</f>
        <v>7512</v>
      </c>
      <c r="U413" s="273"/>
      <c r="V413" s="273"/>
      <c r="W413" s="273"/>
      <c r="X413" s="273"/>
      <c r="Y413" s="273"/>
      <c r="Z413" s="273"/>
      <c r="AA413" s="273"/>
      <c r="AB413" s="273"/>
      <c r="AC413" s="273"/>
      <c r="AD413" s="273"/>
      <c r="AE413" s="273"/>
      <c r="AF413" s="273"/>
      <c r="AG413" s="273"/>
      <c r="AH413" s="273"/>
      <c r="AI413" s="273"/>
      <c r="AJ413" s="273"/>
      <c r="AK413" s="273"/>
      <c r="AL413" s="273"/>
      <c r="AM413" s="273"/>
      <c r="AN413" s="273"/>
      <c r="AO413" s="273"/>
      <c r="AP413" s="273"/>
      <c r="AQ413" s="273"/>
      <c r="AR413" s="273"/>
      <c r="AS413" s="273"/>
      <c r="AT413" s="273"/>
      <c r="AU413" s="273"/>
      <c r="AV413" s="273"/>
      <c r="AW413" s="273"/>
      <c r="AX413" s="273"/>
      <c r="AY413" s="273"/>
      <c r="AZ413" s="273"/>
      <c r="BA413" s="273"/>
      <c r="BB413" s="273"/>
      <c r="BC413" s="273"/>
      <c r="BD413" s="273"/>
      <c r="BE413" s="273"/>
      <c r="BF413" s="273"/>
      <c r="BG413" s="273"/>
      <c r="BH413" s="273"/>
      <c r="BI413" s="273"/>
      <c r="BJ413" s="273"/>
      <c r="BK413" s="273"/>
      <c r="BL413" s="273"/>
      <c r="BM413" s="273"/>
      <c r="BN413" s="273"/>
      <c r="BO413" s="273"/>
      <c r="BP413" s="273"/>
      <c r="BQ413" s="273"/>
      <c r="BR413" s="273"/>
      <c r="BS413" s="273"/>
      <c r="BT413" s="273"/>
      <c r="BU413" s="273"/>
      <c r="BV413" s="273"/>
      <c r="BW413" s="273"/>
      <c r="BX413" s="273"/>
      <c r="BY413" s="273"/>
      <c r="BZ413" s="273"/>
      <c r="CA413" s="273"/>
      <c r="CB413" s="273"/>
      <c r="CC413" s="273"/>
      <c r="CD413" s="273"/>
      <c r="CE413" s="273"/>
      <c r="CF413" s="273"/>
      <c r="CG413" s="273"/>
      <c r="CH413" s="273"/>
      <c r="CI413" s="273"/>
      <c r="CJ413" s="273"/>
      <c r="CK413" s="273"/>
      <c r="CL413" s="273"/>
      <c r="CM413" s="273"/>
      <c r="CN413" s="273"/>
      <c r="CO413" s="273"/>
      <c r="CP413" s="273"/>
      <c r="CQ413" s="273"/>
      <c r="CR413" s="273"/>
      <c r="CS413" s="273"/>
      <c r="CT413" s="273"/>
      <c r="CU413" s="273"/>
      <c r="CV413" s="273"/>
      <c r="CW413" s="273"/>
      <c r="CX413" s="273"/>
      <c r="CY413" s="273"/>
      <c r="CZ413" s="273"/>
      <c r="DA413" s="273"/>
      <c r="DB413" s="273"/>
      <c r="DC413" s="273"/>
      <c r="DD413" s="273"/>
      <c r="DE413" s="273"/>
      <c r="DF413" s="273"/>
      <c r="DG413" s="273"/>
      <c r="DH413" s="273">
        <f>IF(E410&gt;0,ROUND([4]Source!P80/E410,2),0)</f>
        <v>3756</v>
      </c>
      <c r="DI413" s="273"/>
      <c r="DJ413" s="273"/>
      <c r="DK413" s="323" t="str">
        <f>F413</f>
        <v xml:space="preserve">Материал </v>
      </c>
      <c r="DL413" s="273">
        <f>[4]Source!P80</f>
        <v>7512</v>
      </c>
      <c r="DM413" s="273"/>
      <c r="DN413" s="273"/>
      <c r="DO413" s="273"/>
      <c r="DP413" s="273"/>
      <c r="DQ413" s="273"/>
      <c r="DR413" s="273"/>
      <c r="DS413" s="273"/>
      <c r="DT413" s="273"/>
      <c r="DU413" s="273"/>
      <c r="DV413" s="273"/>
      <c r="DW413" s="273"/>
      <c r="DX413" s="273"/>
      <c r="DY413" s="273"/>
      <c r="DZ413" s="273"/>
      <c r="EA413" s="273"/>
      <c r="EB413" s="273"/>
      <c r="EC413" s="273"/>
      <c r="ED413" s="273"/>
      <c r="EE413" s="273"/>
      <c r="EF413" s="273"/>
      <c r="EG413" s="273"/>
      <c r="EH413" s="273"/>
      <c r="EI413" s="273"/>
      <c r="EJ413" s="273"/>
      <c r="EK413" s="273"/>
      <c r="EL413" s="273"/>
      <c r="EM413" s="273"/>
      <c r="EN413" s="273"/>
      <c r="EO413" s="273"/>
      <c r="EP413" s="273"/>
      <c r="EQ413" s="273"/>
      <c r="ER413" s="273"/>
      <c r="ES413" s="273"/>
      <c r="ET413" s="273"/>
      <c r="EU413" s="273"/>
      <c r="EV413" s="273"/>
      <c r="EW413" s="273"/>
      <c r="EX413" s="273"/>
      <c r="EY413" s="273"/>
      <c r="EZ413" s="273"/>
      <c r="FA413" s="273"/>
      <c r="FB413" s="273"/>
      <c r="FC413" s="273"/>
      <c r="FD413" s="273"/>
      <c r="FE413" s="273"/>
      <c r="FF413" s="273"/>
      <c r="FG413" s="273"/>
      <c r="FH413" s="273"/>
      <c r="FI413" s="273"/>
      <c r="FJ413" s="273"/>
      <c r="FK413" s="273"/>
      <c r="FL413" s="273"/>
      <c r="FM413" s="273"/>
      <c r="FN413" s="273"/>
      <c r="FO413" s="273"/>
      <c r="FP413" s="273"/>
      <c r="FQ413" s="273"/>
      <c r="FR413" s="273"/>
      <c r="FS413" s="273"/>
      <c r="FT413" s="273"/>
      <c r="FU413" s="273"/>
      <c r="FV413" s="273"/>
      <c r="FW413" s="273"/>
      <c r="FX413" s="273"/>
      <c r="FY413" s="273"/>
      <c r="FZ413" s="273"/>
      <c r="GA413" s="273"/>
      <c r="GB413" s="273"/>
      <c r="GC413" s="273"/>
      <c r="GD413" s="273"/>
      <c r="GE413" s="273"/>
      <c r="GF413" s="273"/>
      <c r="GG413" s="273"/>
      <c r="GH413" s="273"/>
      <c r="GI413" s="273"/>
      <c r="GJ413" s="273"/>
      <c r="GK413" s="273"/>
      <c r="GL413" s="273"/>
      <c r="GM413" s="273"/>
      <c r="GN413" s="273"/>
      <c r="GO413" s="273"/>
      <c r="GP413" s="273"/>
      <c r="GQ413" s="273"/>
      <c r="GR413" s="273"/>
      <c r="GS413" s="273"/>
      <c r="GT413" s="273"/>
      <c r="GU413" s="273"/>
      <c r="GV413" s="273"/>
      <c r="GW413" s="273"/>
      <c r="GX413" s="273"/>
      <c r="GY413" s="273"/>
      <c r="GZ413" s="273"/>
      <c r="HA413" s="273"/>
      <c r="HB413" s="273"/>
      <c r="HC413" s="273"/>
      <c r="HD413" s="273"/>
      <c r="HE413" s="273"/>
      <c r="HF413" s="273"/>
      <c r="HG413" s="273"/>
      <c r="HH413" s="273"/>
      <c r="HI413" s="273"/>
      <c r="HJ413" s="273"/>
      <c r="HK413" s="273"/>
      <c r="HL413" s="273"/>
      <c r="HM413" s="273"/>
      <c r="HN413" s="273"/>
      <c r="HO413" s="273"/>
      <c r="HP413" s="273"/>
      <c r="HQ413" s="273"/>
      <c r="HR413" s="273"/>
      <c r="HS413" s="273"/>
      <c r="HT413" s="273"/>
      <c r="HU413" s="273"/>
      <c r="HV413" s="273"/>
      <c r="HW413" s="273"/>
      <c r="HX413" s="273"/>
      <c r="HY413" s="273"/>
      <c r="HZ413" s="273"/>
      <c r="IA413" s="273"/>
      <c r="IB413" s="273"/>
      <c r="IC413" s="273"/>
      <c r="ID413" s="273"/>
      <c r="IE413" s="273"/>
      <c r="IF413" s="273"/>
      <c r="IG413" s="273"/>
      <c r="IH413" s="273"/>
      <c r="II413" s="273"/>
      <c r="IJ413" s="273"/>
      <c r="IK413" s="273"/>
      <c r="IL413" s="273"/>
      <c r="IM413" s="273"/>
      <c r="IN413" s="273"/>
      <c r="IO413" s="273"/>
      <c r="IP413" s="273"/>
      <c r="IQ413" s="273"/>
      <c r="IR413" s="273"/>
      <c r="IS413" s="273"/>
      <c r="IT413" s="273"/>
    </row>
    <row r="414" spans="1:254" s="271" customFormat="1" ht="22.5" customHeight="1" x14ac:dyDescent="0.2">
      <c r="A414" s="316" t="s">
        <v>917</v>
      </c>
      <c r="B414" s="317" t="s">
        <v>905</v>
      </c>
      <c r="C414" s="318" t="s">
        <v>808</v>
      </c>
      <c r="D414" s="319" t="s">
        <v>440</v>
      </c>
      <c r="E414" s="320">
        <v>0.04</v>
      </c>
      <c r="F414" s="321" t="s">
        <v>875</v>
      </c>
      <c r="G414" s="322" t="s">
        <v>1008</v>
      </c>
      <c r="H414" s="273"/>
      <c r="I414" s="273"/>
      <c r="J414" s="273"/>
      <c r="K414" s="273"/>
      <c r="L414" s="273"/>
      <c r="M414" s="273"/>
      <c r="N414" s="273"/>
      <c r="O414" s="273"/>
      <c r="P414" s="273"/>
      <c r="Q414" s="273"/>
      <c r="R414" s="273"/>
      <c r="S414" s="273"/>
      <c r="T414" s="273">
        <f>[4]Source!P82</f>
        <v>3</v>
      </c>
      <c r="U414" s="273"/>
      <c r="V414" s="273"/>
      <c r="W414" s="273"/>
      <c r="X414" s="273"/>
      <c r="Y414" s="273"/>
      <c r="Z414" s="273"/>
      <c r="AA414" s="273"/>
      <c r="AB414" s="273"/>
      <c r="AC414" s="273"/>
      <c r="AD414" s="273"/>
      <c r="AE414" s="273"/>
      <c r="AF414" s="273"/>
      <c r="AG414" s="273"/>
      <c r="AH414" s="273"/>
      <c r="AI414" s="273"/>
      <c r="AJ414" s="273"/>
      <c r="AK414" s="273"/>
      <c r="AL414" s="273"/>
      <c r="AM414" s="273"/>
      <c r="AN414" s="273"/>
      <c r="AO414" s="273"/>
      <c r="AP414" s="273"/>
      <c r="AQ414" s="273"/>
      <c r="AR414" s="273"/>
      <c r="AS414" s="273"/>
      <c r="AT414" s="273"/>
      <c r="AU414" s="273"/>
      <c r="AV414" s="273"/>
      <c r="AW414" s="273"/>
      <c r="AX414" s="273"/>
      <c r="AY414" s="273"/>
      <c r="AZ414" s="273"/>
      <c r="BA414" s="273"/>
      <c r="BB414" s="273"/>
      <c r="BC414" s="273"/>
      <c r="BD414" s="273"/>
      <c r="BE414" s="273"/>
      <c r="BF414" s="273"/>
      <c r="BG414" s="273"/>
      <c r="BH414" s="273"/>
      <c r="BI414" s="273"/>
      <c r="BJ414" s="273"/>
      <c r="BK414" s="273"/>
      <c r="BL414" s="273"/>
      <c r="BM414" s="273"/>
      <c r="BN414" s="273"/>
      <c r="BO414" s="273"/>
      <c r="BP414" s="273"/>
      <c r="BQ414" s="273"/>
      <c r="BR414" s="273"/>
      <c r="BS414" s="273"/>
      <c r="BT414" s="273"/>
      <c r="BU414" s="273"/>
      <c r="BV414" s="273"/>
      <c r="BW414" s="273"/>
      <c r="BX414" s="273"/>
      <c r="BY414" s="273"/>
      <c r="BZ414" s="273"/>
      <c r="CA414" s="273"/>
      <c r="CB414" s="273"/>
      <c r="CC414" s="273"/>
      <c r="CD414" s="273"/>
      <c r="CE414" s="273"/>
      <c r="CF414" s="273"/>
      <c r="CG414" s="273"/>
      <c r="CH414" s="273"/>
      <c r="CI414" s="273"/>
      <c r="CJ414" s="273"/>
      <c r="CK414" s="273"/>
      <c r="CL414" s="273"/>
      <c r="CM414" s="273"/>
      <c r="CN414" s="273"/>
      <c r="CO414" s="273"/>
      <c r="CP414" s="273"/>
      <c r="CQ414" s="273"/>
      <c r="CR414" s="273"/>
      <c r="CS414" s="273"/>
      <c r="CT414" s="273"/>
      <c r="CU414" s="273"/>
      <c r="CV414" s="273"/>
      <c r="CW414" s="273"/>
      <c r="CX414" s="273"/>
      <c r="CY414" s="273"/>
      <c r="CZ414" s="273"/>
      <c r="DA414" s="273"/>
      <c r="DB414" s="273"/>
      <c r="DC414" s="273"/>
      <c r="DD414" s="273"/>
      <c r="DE414" s="273"/>
      <c r="DF414" s="273"/>
      <c r="DG414" s="273"/>
      <c r="DH414" s="273">
        <f>IF(E410&gt;0,ROUND([4]Source!P82/E410,2),0)</f>
        <v>1.5</v>
      </c>
      <c r="DI414" s="273"/>
      <c r="DJ414" s="273"/>
      <c r="DK414" s="323" t="str">
        <f>F414</f>
        <v>Материал</v>
      </c>
      <c r="DL414" s="273">
        <f>[4]Source!P82</f>
        <v>3</v>
      </c>
      <c r="DM414" s="273"/>
      <c r="DN414" s="273"/>
      <c r="DO414" s="273"/>
      <c r="DP414" s="273"/>
      <c r="DQ414" s="273"/>
      <c r="DR414" s="273"/>
      <c r="DS414" s="273"/>
      <c r="DT414" s="273"/>
      <c r="DU414" s="273"/>
      <c r="DV414" s="273"/>
      <c r="DW414" s="273"/>
      <c r="DX414" s="273"/>
      <c r="DY414" s="273"/>
      <c r="DZ414" s="273"/>
      <c r="EA414" s="273"/>
      <c r="EB414" s="273"/>
      <c r="EC414" s="273"/>
      <c r="ED414" s="273"/>
      <c r="EE414" s="273"/>
      <c r="EF414" s="273"/>
      <c r="EG414" s="273"/>
      <c r="EH414" s="273"/>
      <c r="EI414" s="273"/>
      <c r="EJ414" s="273"/>
      <c r="EK414" s="273"/>
      <c r="EL414" s="273"/>
      <c r="EM414" s="273"/>
      <c r="EN414" s="273"/>
      <c r="EO414" s="273"/>
      <c r="EP414" s="273"/>
      <c r="EQ414" s="273"/>
      <c r="ER414" s="273"/>
      <c r="ES414" s="273"/>
      <c r="ET414" s="273"/>
      <c r="EU414" s="273"/>
      <c r="EV414" s="273"/>
      <c r="EW414" s="273"/>
      <c r="EX414" s="273"/>
      <c r="EY414" s="273"/>
      <c r="EZ414" s="273"/>
      <c r="FA414" s="273"/>
      <c r="FB414" s="273"/>
      <c r="FC414" s="273"/>
      <c r="FD414" s="273"/>
      <c r="FE414" s="273"/>
      <c r="FF414" s="273"/>
      <c r="FG414" s="273"/>
      <c r="FH414" s="273"/>
      <c r="FI414" s="273"/>
      <c r="FJ414" s="273"/>
      <c r="FK414" s="273"/>
      <c r="FL414" s="273"/>
      <c r="FM414" s="273"/>
      <c r="FN414" s="273"/>
      <c r="FO414" s="273"/>
      <c r="FP414" s="273"/>
      <c r="FQ414" s="273"/>
      <c r="FR414" s="273"/>
      <c r="FS414" s="273"/>
      <c r="FT414" s="273"/>
      <c r="FU414" s="273"/>
      <c r="FV414" s="273"/>
      <c r="FW414" s="273"/>
      <c r="FX414" s="273"/>
      <c r="FY414" s="273"/>
      <c r="FZ414" s="273"/>
      <c r="GA414" s="273"/>
      <c r="GB414" s="273"/>
      <c r="GC414" s="273"/>
      <c r="GD414" s="273"/>
      <c r="GE414" s="273"/>
      <c r="GF414" s="273"/>
      <c r="GG414" s="273"/>
      <c r="GH414" s="273"/>
      <c r="GI414" s="273"/>
      <c r="GJ414" s="273"/>
      <c r="GK414" s="273"/>
      <c r="GL414" s="273"/>
      <c r="GM414" s="273"/>
      <c r="GN414" s="273"/>
      <c r="GO414" s="273"/>
      <c r="GP414" s="273"/>
      <c r="GQ414" s="273"/>
      <c r="GR414" s="273"/>
      <c r="GS414" s="273"/>
      <c r="GT414" s="273"/>
      <c r="GU414" s="273"/>
      <c r="GV414" s="273"/>
      <c r="GW414" s="273"/>
      <c r="GX414" s="273"/>
      <c r="GY414" s="273"/>
      <c r="GZ414" s="273"/>
      <c r="HA414" s="273"/>
      <c r="HB414" s="273"/>
      <c r="HC414" s="273"/>
      <c r="HD414" s="273"/>
      <c r="HE414" s="273"/>
      <c r="HF414" s="273"/>
      <c r="HG414" s="273"/>
      <c r="HH414" s="273"/>
      <c r="HI414" s="273"/>
      <c r="HJ414" s="273"/>
      <c r="HK414" s="273"/>
      <c r="HL414" s="273"/>
      <c r="HM414" s="273"/>
      <c r="HN414" s="273"/>
      <c r="HO414" s="273"/>
      <c r="HP414" s="273"/>
      <c r="HQ414" s="273"/>
      <c r="HR414" s="273"/>
      <c r="HS414" s="273"/>
      <c r="HT414" s="273"/>
      <c r="HU414" s="273"/>
      <c r="HV414" s="273"/>
      <c r="HW414" s="273"/>
      <c r="HX414" s="273"/>
      <c r="HY414" s="273"/>
      <c r="HZ414" s="273"/>
      <c r="IA414" s="273"/>
      <c r="IB414" s="273"/>
      <c r="IC414" s="273"/>
      <c r="ID414" s="273"/>
      <c r="IE414" s="273"/>
      <c r="IF414" s="273"/>
      <c r="IG414" s="273"/>
      <c r="IH414" s="273"/>
      <c r="II414" s="273"/>
      <c r="IJ414" s="273"/>
      <c r="IK414" s="273"/>
      <c r="IL414" s="273"/>
      <c r="IM414" s="273"/>
      <c r="IN414" s="273"/>
      <c r="IO414" s="273"/>
      <c r="IP414" s="273"/>
      <c r="IQ414" s="273"/>
      <c r="IR414" s="273"/>
      <c r="IS414" s="273"/>
      <c r="IT414" s="273"/>
    </row>
    <row r="415" spans="1:254" s="271" customFormat="1" ht="22.5" customHeight="1" x14ac:dyDescent="0.2">
      <c r="A415" s="281">
        <v>13</v>
      </c>
      <c r="B415" s="282" t="s">
        <v>916</v>
      </c>
      <c r="C415" s="283" t="s">
        <v>915</v>
      </c>
      <c r="D415" s="284" t="s">
        <v>914</v>
      </c>
      <c r="E415" s="285">
        <v>2</v>
      </c>
      <c r="F415" s="286"/>
      <c r="G415" s="287"/>
      <c r="H415" s="273"/>
      <c r="I415" s="273"/>
      <c r="J415" s="273"/>
      <c r="K415" s="273"/>
      <c r="L415" s="273"/>
      <c r="M415" s="273"/>
      <c r="N415" s="273"/>
      <c r="O415" s="273"/>
      <c r="P415" s="273"/>
      <c r="Q415" s="273"/>
      <c r="R415" s="273"/>
      <c r="S415" s="273"/>
      <c r="T415" s="273"/>
      <c r="U415" s="273"/>
      <c r="V415" s="273"/>
      <c r="W415" s="273"/>
      <c r="X415" s="273"/>
      <c r="Y415" s="273"/>
      <c r="Z415" s="273"/>
      <c r="AA415" s="273"/>
      <c r="AB415" s="273"/>
      <c r="AC415" s="273"/>
      <c r="AD415" s="273"/>
      <c r="AE415" s="273"/>
      <c r="AF415" s="273"/>
      <c r="AG415" s="273"/>
      <c r="AH415" s="273"/>
      <c r="AI415" s="273"/>
      <c r="AJ415" s="273"/>
      <c r="AK415" s="273"/>
      <c r="AL415" s="273"/>
      <c r="AM415" s="273"/>
      <c r="AN415" s="273"/>
      <c r="AO415" s="273"/>
      <c r="AP415" s="273"/>
      <c r="AQ415" s="273"/>
      <c r="AR415" s="273"/>
      <c r="AS415" s="273"/>
      <c r="AT415" s="273"/>
      <c r="AU415" s="273"/>
      <c r="AV415" s="273"/>
      <c r="AW415" s="273"/>
      <c r="AX415" s="273"/>
      <c r="AY415" s="273"/>
      <c r="AZ415" s="273"/>
      <c r="BA415" s="273"/>
      <c r="BB415" s="273"/>
      <c r="BC415" s="273"/>
      <c r="BD415" s="273"/>
      <c r="BE415" s="273"/>
      <c r="BF415" s="273"/>
      <c r="BG415" s="273"/>
      <c r="BH415" s="273"/>
      <c r="BI415" s="273"/>
      <c r="BJ415" s="273"/>
      <c r="BK415" s="273"/>
      <c r="BL415" s="273"/>
      <c r="BM415" s="273"/>
      <c r="BN415" s="273"/>
      <c r="BO415" s="273"/>
      <c r="BP415" s="273"/>
      <c r="BQ415" s="273"/>
      <c r="BR415" s="273"/>
      <c r="BS415" s="273"/>
      <c r="BT415" s="273"/>
      <c r="BU415" s="273"/>
      <c r="BV415" s="273"/>
      <c r="BW415" s="273"/>
      <c r="BX415" s="273"/>
      <c r="BY415" s="273"/>
      <c r="BZ415" s="273"/>
      <c r="CA415" s="273"/>
      <c r="CB415" s="273"/>
      <c r="CC415" s="273"/>
      <c r="CD415" s="273"/>
      <c r="CE415" s="273"/>
      <c r="CF415" s="273"/>
      <c r="CG415" s="273"/>
      <c r="CH415" s="273"/>
      <c r="CI415" s="273"/>
      <c r="CJ415" s="273"/>
      <c r="CK415" s="273"/>
      <c r="CL415" s="273"/>
      <c r="CM415" s="273"/>
      <c r="CN415" s="273"/>
      <c r="CO415" s="273"/>
      <c r="CP415" s="273"/>
      <c r="CQ415" s="273"/>
      <c r="CR415" s="273"/>
      <c r="CS415" s="273"/>
      <c r="CT415" s="273"/>
      <c r="CU415" s="273"/>
      <c r="CV415" s="273"/>
      <c r="CW415" s="273"/>
      <c r="CX415" s="273"/>
      <c r="CY415" s="273"/>
      <c r="CZ415" s="273"/>
      <c r="DA415" s="273"/>
      <c r="DB415" s="273"/>
      <c r="DC415" s="273"/>
      <c r="DD415" s="273"/>
      <c r="DE415" s="273"/>
      <c r="DF415" s="273"/>
      <c r="DG415" s="273"/>
      <c r="DH415" s="273"/>
      <c r="DI415" s="273"/>
      <c r="DJ415" s="273"/>
      <c r="DK415" s="273"/>
      <c r="DL415" s="273"/>
      <c r="DM415" s="273"/>
      <c r="DN415" s="273"/>
      <c r="DO415" s="273"/>
      <c r="DP415" s="273"/>
      <c r="DQ415" s="273"/>
      <c r="DR415" s="273"/>
      <c r="DS415" s="273"/>
      <c r="DT415" s="273"/>
      <c r="DU415" s="273"/>
      <c r="DV415" s="273"/>
      <c r="DW415" s="273"/>
      <c r="DX415" s="273"/>
      <c r="DY415" s="273"/>
      <c r="DZ415" s="273"/>
      <c r="EA415" s="273"/>
      <c r="EB415" s="273"/>
      <c r="EC415" s="273"/>
      <c r="ED415" s="273"/>
      <c r="EE415" s="273"/>
      <c r="EF415" s="273"/>
      <c r="EG415" s="273"/>
      <c r="EH415" s="273"/>
      <c r="EI415" s="273"/>
      <c r="EJ415" s="273"/>
      <c r="EK415" s="273"/>
      <c r="EL415" s="273"/>
      <c r="EM415" s="273"/>
      <c r="EN415" s="273"/>
      <c r="EO415" s="273"/>
      <c r="EP415" s="273"/>
      <c r="EQ415" s="273"/>
      <c r="ER415" s="273"/>
      <c r="ES415" s="273"/>
      <c r="ET415" s="273"/>
      <c r="EU415" s="273"/>
      <c r="EV415" s="273"/>
      <c r="EW415" s="273"/>
      <c r="EX415" s="273"/>
      <c r="EY415" s="273"/>
      <c r="EZ415" s="273"/>
      <c r="FA415" s="273"/>
      <c r="FB415" s="273"/>
      <c r="FC415" s="273"/>
      <c r="FD415" s="273"/>
      <c r="FE415" s="273"/>
      <c r="FF415" s="273"/>
      <c r="FG415" s="273"/>
      <c r="FH415" s="273"/>
      <c r="FI415" s="273"/>
      <c r="FJ415" s="273"/>
      <c r="FK415" s="273"/>
      <c r="FL415" s="273"/>
      <c r="FM415" s="273"/>
      <c r="FN415" s="273"/>
      <c r="FO415" s="273"/>
      <c r="FP415" s="273"/>
      <c r="FQ415" s="273"/>
      <c r="FR415" s="273"/>
      <c r="FS415" s="273"/>
      <c r="FT415" s="273"/>
      <c r="FU415" s="273"/>
      <c r="FV415" s="273"/>
      <c r="FW415" s="273"/>
      <c r="FX415" s="273"/>
      <c r="FY415" s="273"/>
      <c r="FZ415" s="273"/>
      <c r="GA415" s="273"/>
      <c r="GB415" s="273"/>
      <c r="GC415" s="273"/>
      <c r="GD415" s="273"/>
      <c r="GE415" s="273"/>
      <c r="GF415" s="273"/>
      <c r="GG415" s="273"/>
      <c r="GH415" s="273"/>
      <c r="GI415" s="273"/>
      <c r="GJ415" s="273"/>
      <c r="GK415" s="273"/>
      <c r="GL415" s="273"/>
      <c r="GM415" s="273"/>
      <c r="GN415" s="273"/>
      <c r="GO415" s="273"/>
      <c r="GP415" s="273"/>
      <c r="GQ415" s="273"/>
      <c r="GR415" s="273"/>
      <c r="GS415" s="273"/>
      <c r="GT415" s="273"/>
      <c r="GU415" s="273"/>
      <c r="GV415" s="273"/>
      <c r="GW415" s="273"/>
      <c r="GX415" s="273"/>
      <c r="GY415" s="273"/>
      <c r="GZ415" s="273"/>
      <c r="HA415" s="273"/>
      <c r="HB415" s="273"/>
      <c r="HC415" s="273"/>
      <c r="HD415" s="273"/>
      <c r="HE415" s="273"/>
      <c r="HF415" s="273"/>
      <c r="HG415" s="273"/>
      <c r="HH415" s="273"/>
      <c r="HI415" s="273"/>
      <c r="HJ415" s="273"/>
      <c r="HK415" s="273"/>
      <c r="HL415" s="273"/>
      <c r="HM415" s="273"/>
      <c r="HN415" s="273"/>
      <c r="HO415" s="273"/>
      <c r="HP415" s="273"/>
      <c r="HQ415" s="273"/>
      <c r="HR415" s="273"/>
      <c r="HS415" s="273"/>
      <c r="HT415" s="273"/>
      <c r="HU415" s="273"/>
      <c r="HV415" s="273"/>
      <c r="HW415" s="273"/>
      <c r="HX415" s="273"/>
      <c r="HY415" s="273"/>
      <c r="HZ415" s="273"/>
      <c r="IA415" s="273"/>
      <c r="IB415" s="273"/>
      <c r="IC415" s="273"/>
      <c r="ID415" s="273"/>
      <c r="IE415" s="273"/>
      <c r="IF415" s="273"/>
      <c r="IG415" s="273"/>
      <c r="IH415" s="273"/>
      <c r="II415" s="273"/>
      <c r="IJ415" s="273"/>
      <c r="IK415" s="273"/>
      <c r="IL415" s="273"/>
      <c r="IM415" s="273"/>
      <c r="IN415" s="273"/>
      <c r="IO415" s="273"/>
      <c r="IP415" s="273"/>
      <c r="IQ415" s="273"/>
      <c r="IR415" s="273"/>
      <c r="IS415" s="273"/>
      <c r="IT415" s="273"/>
    </row>
    <row r="416" spans="1:254" s="271" customFormat="1" ht="22.5" customHeight="1" x14ac:dyDescent="0.2">
      <c r="A416" s="336" t="s">
        <v>566</v>
      </c>
      <c r="B416" s="337" t="s">
        <v>913</v>
      </c>
      <c r="C416" s="338" t="s">
        <v>912</v>
      </c>
      <c r="D416" s="339" t="s">
        <v>490</v>
      </c>
      <c r="E416" s="340">
        <v>2</v>
      </c>
      <c r="F416" s="329" t="s">
        <v>877</v>
      </c>
      <c r="G416" s="330" t="s">
        <v>876</v>
      </c>
      <c r="H416" s="273"/>
      <c r="I416" s="273"/>
      <c r="J416" s="273"/>
      <c r="K416" s="273"/>
      <c r="L416" s="273"/>
      <c r="M416" s="273"/>
      <c r="N416" s="273"/>
      <c r="O416" s="273"/>
      <c r="P416" s="273"/>
      <c r="Q416" s="273"/>
      <c r="R416" s="273"/>
      <c r="S416" s="273"/>
      <c r="T416" s="273">
        <f>[4]Source!P86</f>
        <v>9761</v>
      </c>
      <c r="U416" s="273"/>
      <c r="V416" s="273"/>
      <c r="W416" s="273"/>
      <c r="X416" s="273"/>
      <c r="Y416" s="273"/>
      <c r="Z416" s="273"/>
      <c r="AA416" s="273"/>
      <c r="AB416" s="273"/>
      <c r="AC416" s="273"/>
      <c r="AD416" s="273"/>
      <c r="AE416" s="273"/>
      <c r="AF416" s="273"/>
      <c r="AG416" s="273"/>
      <c r="AH416" s="273"/>
      <c r="AI416" s="273"/>
      <c r="AJ416" s="273"/>
      <c r="AK416" s="273"/>
      <c r="AL416" s="273"/>
      <c r="AM416" s="273"/>
      <c r="AN416" s="273"/>
      <c r="AO416" s="273"/>
      <c r="AP416" s="273"/>
      <c r="AQ416" s="273"/>
      <c r="AR416" s="273"/>
      <c r="AS416" s="273"/>
      <c r="AT416" s="273"/>
      <c r="AU416" s="273"/>
      <c r="AV416" s="273"/>
      <c r="AW416" s="273"/>
      <c r="AX416" s="273"/>
      <c r="AY416" s="273"/>
      <c r="AZ416" s="273"/>
      <c r="BA416" s="273"/>
      <c r="BB416" s="273"/>
      <c r="BC416" s="273"/>
      <c r="BD416" s="273"/>
      <c r="BE416" s="273"/>
      <c r="BF416" s="273"/>
      <c r="BG416" s="273"/>
      <c r="BH416" s="273"/>
      <c r="BI416" s="273"/>
      <c r="BJ416" s="273"/>
      <c r="BK416" s="273"/>
      <c r="BL416" s="273"/>
      <c r="BM416" s="273"/>
      <c r="BN416" s="273"/>
      <c r="BO416" s="273"/>
      <c r="BP416" s="273"/>
      <c r="BQ416" s="273"/>
      <c r="BR416" s="273"/>
      <c r="BS416" s="273"/>
      <c r="BT416" s="273"/>
      <c r="BU416" s="273"/>
      <c r="BV416" s="273"/>
      <c r="BW416" s="273"/>
      <c r="BX416" s="273"/>
      <c r="BY416" s="273"/>
      <c r="BZ416" s="273"/>
      <c r="CA416" s="273"/>
      <c r="CB416" s="273"/>
      <c r="CC416" s="273"/>
      <c r="CD416" s="273"/>
      <c r="CE416" s="273"/>
      <c r="CF416" s="273"/>
      <c r="CG416" s="273"/>
      <c r="CH416" s="273"/>
      <c r="CI416" s="273"/>
      <c r="CJ416" s="273"/>
      <c r="CK416" s="273"/>
      <c r="CL416" s="273"/>
      <c r="CM416" s="273"/>
      <c r="CN416" s="273"/>
      <c r="CO416" s="273"/>
      <c r="CP416" s="273"/>
      <c r="CQ416" s="273"/>
      <c r="CR416" s="273"/>
      <c r="CS416" s="273"/>
      <c r="CT416" s="273"/>
      <c r="CU416" s="273"/>
      <c r="CV416" s="273"/>
      <c r="CW416" s="273"/>
      <c r="CX416" s="273"/>
      <c r="CY416" s="273"/>
      <c r="CZ416" s="273"/>
      <c r="DA416" s="273"/>
      <c r="DB416" s="273"/>
      <c r="DC416" s="273"/>
      <c r="DD416" s="273"/>
      <c r="DE416" s="273"/>
      <c r="DF416" s="273"/>
      <c r="DG416" s="273"/>
      <c r="DH416" s="273">
        <f>IF(E415&gt;0,ROUND([4]Source!P86/E415,2),0)</f>
        <v>4880.5</v>
      </c>
      <c r="DI416" s="273"/>
      <c r="DJ416" s="273"/>
      <c r="DK416" s="273"/>
      <c r="DL416" s="273"/>
      <c r="DM416" s="273"/>
      <c r="DN416" s="323" t="str">
        <f>F416</f>
        <v xml:space="preserve">Материал </v>
      </c>
      <c r="DO416" s="273">
        <f>[4]Source!P86</f>
        <v>9761</v>
      </c>
      <c r="DP416" s="273"/>
      <c r="DQ416" s="273"/>
      <c r="DR416" s="273"/>
      <c r="DS416" s="273"/>
      <c r="DT416" s="273"/>
      <c r="DU416" s="273"/>
      <c r="DV416" s="273"/>
      <c r="DW416" s="273"/>
      <c r="DX416" s="273"/>
      <c r="DY416" s="273"/>
      <c r="DZ416" s="273"/>
      <c r="EA416" s="273"/>
      <c r="EB416" s="273"/>
      <c r="EC416" s="273"/>
      <c r="ED416" s="273"/>
      <c r="EE416" s="273"/>
      <c r="EF416" s="273"/>
      <c r="EG416" s="273"/>
      <c r="EH416" s="273"/>
      <c r="EI416" s="273"/>
      <c r="EJ416" s="273"/>
      <c r="EK416" s="273"/>
      <c r="EL416" s="273"/>
      <c r="EM416" s="273"/>
      <c r="EN416" s="273"/>
      <c r="EO416" s="273"/>
      <c r="EP416" s="273"/>
      <c r="EQ416" s="273"/>
      <c r="ER416" s="273"/>
      <c r="ES416" s="273"/>
      <c r="ET416" s="273"/>
      <c r="EU416" s="273"/>
      <c r="EV416" s="273"/>
      <c r="EW416" s="273"/>
      <c r="EX416" s="273"/>
      <c r="EY416" s="273"/>
      <c r="EZ416" s="273"/>
      <c r="FA416" s="273"/>
      <c r="FB416" s="273"/>
      <c r="FC416" s="273"/>
      <c r="FD416" s="273"/>
      <c r="FE416" s="273"/>
      <c r="FF416" s="273"/>
      <c r="FG416" s="273"/>
      <c r="FH416" s="273"/>
      <c r="FI416" s="273"/>
      <c r="FJ416" s="273"/>
      <c r="FK416" s="273"/>
      <c r="FL416" s="273"/>
      <c r="FM416" s="273"/>
      <c r="FN416" s="273"/>
      <c r="FO416" s="273"/>
      <c r="FP416" s="273"/>
      <c r="FQ416" s="273"/>
      <c r="FR416" s="273"/>
      <c r="FS416" s="273"/>
      <c r="FT416" s="273"/>
      <c r="FU416" s="273"/>
      <c r="FV416" s="273"/>
      <c r="FW416" s="273"/>
      <c r="FX416" s="273"/>
      <c r="FY416" s="273"/>
      <c r="FZ416" s="273"/>
      <c r="GA416" s="273"/>
      <c r="GB416" s="273"/>
      <c r="GC416" s="273"/>
      <c r="GD416" s="273"/>
      <c r="GE416" s="273"/>
      <c r="GF416" s="273"/>
      <c r="GG416" s="273"/>
      <c r="GH416" s="273"/>
      <c r="GI416" s="273"/>
      <c r="GJ416" s="273"/>
      <c r="GK416" s="273"/>
      <c r="GL416" s="273"/>
      <c r="GM416" s="273"/>
      <c r="GN416" s="273"/>
      <c r="GO416" s="273"/>
      <c r="GP416" s="273"/>
      <c r="GQ416" s="273"/>
      <c r="GR416" s="273"/>
      <c r="GS416" s="273"/>
      <c r="GT416" s="273"/>
      <c r="GU416" s="273"/>
      <c r="GV416" s="273"/>
      <c r="GW416" s="273"/>
      <c r="GX416" s="273"/>
      <c r="GY416" s="273"/>
      <c r="GZ416" s="273"/>
      <c r="HA416" s="273"/>
      <c r="HB416" s="273"/>
      <c r="HC416" s="273"/>
      <c r="HD416" s="273"/>
      <c r="HE416" s="273"/>
      <c r="HF416" s="273"/>
      <c r="HG416" s="273"/>
      <c r="HH416" s="273"/>
      <c r="HI416" s="273"/>
      <c r="HJ416" s="273"/>
      <c r="HK416" s="273"/>
      <c r="HL416" s="273"/>
      <c r="HM416" s="273"/>
      <c r="HN416" s="273"/>
      <c r="HO416" s="273"/>
      <c r="HP416" s="273"/>
      <c r="HQ416" s="273"/>
      <c r="HR416" s="273"/>
      <c r="HS416" s="273"/>
      <c r="HT416" s="273"/>
      <c r="HU416" s="273"/>
      <c r="HV416" s="273"/>
      <c r="HW416" s="273"/>
      <c r="HX416" s="273"/>
      <c r="HY416" s="273"/>
      <c r="HZ416" s="273"/>
      <c r="IA416" s="273"/>
      <c r="IB416" s="273"/>
      <c r="IC416" s="273"/>
      <c r="ID416" s="273"/>
      <c r="IE416" s="273"/>
      <c r="IF416" s="273"/>
      <c r="IG416" s="273"/>
      <c r="IH416" s="273"/>
      <c r="II416" s="273"/>
      <c r="IJ416" s="273"/>
      <c r="IK416" s="273"/>
      <c r="IL416" s="273"/>
      <c r="IM416" s="273"/>
      <c r="IN416" s="273"/>
      <c r="IO416" s="273"/>
      <c r="IP416" s="273"/>
      <c r="IQ416" s="273"/>
      <c r="IR416" s="273"/>
      <c r="IS416" s="273"/>
      <c r="IT416" s="273"/>
    </row>
    <row r="417" spans="1:254" s="271" customFormat="1" ht="22.5" customHeight="1" x14ac:dyDescent="0.2">
      <c r="A417" s="324" t="s">
        <v>565</v>
      </c>
      <c r="B417" s="325" t="s">
        <v>911</v>
      </c>
      <c r="C417" s="326" t="s">
        <v>910</v>
      </c>
      <c r="D417" s="327" t="s">
        <v>490</v>
      </c>
      <c r="E417" s="328">
        <v>4</v>
      </c>
      <c r="F417" s="329" t="s">
        <v>877</v>
      </c>
      <c r="G417" s="330" t="s">
        <v>876</v>
      </c>
      <c r="H417" s="273"/>
      <c r="I417" s="273"/>
      <c r="J417" s="273"/>
      <c r="K417" s="273"/>
      <c r="L417" s="273"/>
      <c r="M417" s="273"/>
      <c r="N417" s="273"/>
      <c r="O417" s="273"/>
      <c r="P417" s="273"/>
      <c r="Q417" s="273"/>
      <c r="R417" s="273"/>
      <c r="S417" s="273"/>
      <c r="T417" s="273">
        <f>[4]Source!P88</f>
        <v>7057</v>
      </c>
      <c r="U417" s="273"/>
      <c r="V417" s="273"/>
      <c r="W417" s="273"/>
      <c r="X417" s="273"/>
      <c r="Y417" s="273"/>
      <c r="Z417" s="273"/>
      <c r="AA417" s="273"/>
      <c r="AB417" s="273"/>
      <c r="AC417" s="273"/>
      <c r="AD417" s="273"/>
      <c r="AE417" s="273"/>
      <c r="AF417" s="273"/>
      <c r="AG417" s="273"/>
      <c r="AH417" s="273"/>
      <c r="AI417" s="273"/>
      <c r="AJ417" s="273"/>
      <c r="AK417" s="273"/>
      <c r="AL417" s="273"/>
      <c r="AM417" s="273"/>
      <c r="AN417" s="273"/>
      <c r="AO417" s="273"/>
      <c r="AP417" s="273"/>
      <c r="AQ417" s="273"/>
      <c r="AR417" s="273"/>
      <c r="AS417" s="273"/>
      <c r="AT417" s="273"/>
      <c r="AU417" s="273"/>
      <c r="AV417" s="273"/>
      <c r="AW417" s="273"/>
      <c r="AX417" s="273"/>
      <c r="AY417" s="273"/>
      <c r="AZ417" s="273"/>
      <c r="BA417" s="273"/>
      <c r="BB417" s="273"/>
      <c r="BC417" s="273"/>
      <c r="BD417" s="273"/>
      <c r="BE417" s="273"/>
      <c r="BF417" s="273"/>
      <c r="BG417" s="273"/>
      <c r="BH417" s="273"/>
      <c r="BI417" s="273"/>
      <c r="BJ417" s="273"/>
      <c r="BK417" s="273"/>
      <c r="BL417" s="273"/>
      <c r="BM417" s="273"/>
      <c r="BN417" s="273"/>
      <c r="BO417" s="273"/>
      <c r="BP417" s="273"/>
      <c r="BQ417" s="273"/>
      <c r="BR417" s="273"/>
      <c r="BS417" s="273"/>
      <c r="BT417" s="273"/>
      <c r="BU417" s="273"/>
      <c r="BV417" s="273"/>
      <c r="BW417" s="273"/>
      <c r="BX417" s="273"/>
      <c r="BY417" s="273"/>
      <c r="BZ417" s="273"/>
      <c r="CA417" s="273"/>
      <c r="CB417" s="273"/>
      <c r="CC417" s="273"/>
      <c r="CD417" s="273"/>
      <c r="CE417" s="273"/>
      <c r="CF417" s="273"/>
      <c r="CG417" s="273"/>
      <c r="CH417" s="273"/>
      <c r="CI417" s="273"/>
      <c r="CJ417" s="273"/>
      <c r="CK417" s="273"/>
      <c r="CL417" s="273"/>
      <c r="CM417" s="273"/>
      <c r="CN417" s="273"/>
      <c r="CO417" s="273"/>
      <c r="CP417" s="273"/>
      <c r="CQ417" s="273"/>
      <c r="CR417" s="273"/>
      <c r="CS417" s="273"/>
      <c r="CT417" s="273"/>
      <c r="CU417" s="273"/>
      <c r="CV417" s="273"/>
      <c r="CW417" s="273"/>
      <c r="CX417" s="273"/>
      <c r="CY417" s="273"/>
      <c r="CZ417" s="273"/>
      <c r="DA417" s="273"/>
      <c r="DB417" s="273"/>
      <c r="DC417" s="273"/>
      <c r="DD417" s="273"/>
      <c r="DE417" s="273"/>
      <c r="DF417" s="273"/>
      <c r="DG417" s="273"/>
      <c r="DH417" s="273">
        <f>IF(E415&gt;0,ROUND([4]Source!P88/E415,2),0)</f>
        <v>3528.5</v>
      </c>
      <c r="DI417" s="273"/>
      <c r="DJ417" s="273"/>
      <c r="DK417" s="323" t="str">
        <f>F417</f>
        <v xml:space="preserve">Материал </v>
      </c>
      <c r="DL417" s="273">
        <f>[4]Source!P88</f>
        <v>7057</v>
      </c>
      <c r="DM417" s="273"/>
      <c r="DN417" s="273"/>
      <c r="DO417" s="273"/>
      <c r="DP417" s="273"/>
      <c r="DQ417" s="273"/>
      <c r="DR417" s="273"/>
      <c r="DS417" s="273"/>
      <c r="DT417" s="273"/>
      <c r="DU417" s="273"/>
      <c r="DV417" s="273"/>
      <c r="DW417" s="273"/>
      <c r="DX417" s="273"/>
      <c r="DY417" s="273"/>
      <c r="DZ417" s="273"/>
      <c r="EA417" s="273"/>
      <c r="EB417" s="273"/>
      <c r="EC417" s="273"/>
      <c r="ED417" s="273"/>
      <c r="EE417" s="273"/>
      <c r="EF417" s="273"/>
      <c r="EG417" s="273"/>
      <c r="EH417" s="273"/>
      <c r="EI417" s="273"/>
      <c r="EJ417" s="273"/>
      <c r="EK417" s="273"/>
      <c r="EL417" s="273"/>
      <c r="EM417" s="273"/>
      <c r="EN417" s="273"/>
      <c r="EO417" s="273"/>
      <c r="EP417" s="273"/>
      <c r="EQ417" s="273"/>
      <c r="ER417" s="273"/>
      <c r="ES417" s="273"/>
      <c r="ET417" s="273"/>
      <c r="EU417" s="273"/>
      <c r="EV417" s="273"/>
      <c r="EW417" s="273"/>
      <c r="EX417" s="273"/>
      <c r="EY417" s="273"/>
      <c r="EZ417" s="273"/>
      <c r="FA417" s="273"/>
      <c r="FB417" s="273"/>
      <c r="FC417" s="273"/>
      <c r="FD417" s="273"/>
      <c r="FE417" s="273"/>
      <c r="FF417" s="273"/>
      <c r="FG417" s="273"/>
      <c r="FH417" s="273"/>
      <c r="FI417" s="273"/>
      <c r="FJ417" s="273"/>
      <c r="FK417" s="273"/>
      <c r="FL417" s="273"/>
      <c r="FM417" s="273"/>
      <c r="FN417" s="273"/>
      <c r="FO417" s="273"/>
      <c r="FP417" s="273"/>
      <c r="FQ417" s="273"/>
      <c r="FR417" s="273"/>
      <c r="FS417" s="273"/>
      <c r="FT417" s="273"/>
      <c r="FU417" s="273"/>
      <c r="FV417" s="273"/>
      <c r="FW417" s="273"/>
      <c r="FX417" s="273"/>
      <c r="FY417" s="273"/>
      <c r="FZ417" s="273"/>
      <c r="GA417" s="273"/>
      <c r="GB417" s="273"/>
      <c r="GC417" s="273"/>
      <c r="GD417" s="273"/>
      <c r="GE417" s="273"/>
      <c r="GF417" s="273"/>
      <c r="GG417" s="273"/>
      <c r="GH417" s="273"/>
      <c r="GI417" s="273"/>
      <c r="GJ417" s="273"/>
      <c r="GK417" s="273"/>
      <c r="GL417" s="273"/>
      <c r="GM417" s="273"/>
      <c r="GN417" s="273"/>
      <c r="GO417" s="273"/>
      <c r="GP417" s="273"/>
      <c r="GQ417" s="273"/>
      <c r="GR417" s="273"/>
      <c r="GS417" s="273"/>
      <c r="GT417" s="273"/>
      <c r="GU417" s="273"/>
      <c r="GV417" s="273"/>
      <c r="GW417" s="273"/>
      <c r="GX417" s="273"/>
      <c r="GY417" s="273"/>
      <c r="GZ417" s="273"/>
      <c r="HA417" s="273"/>
      <c r="HB417" s="273"/>
      <c r="HC417" s="273"/>
      <c r="HD417" s="273"/>
      <c r="HE417" s="273"/>
      <c r="HF417" s="273"/>
      <c r="HG417" s="273"/>
      <c r="HH417" s="273"/>
      <c r="HI417" s="273"/>
      <c r="HJ417" s="273"/>
      <c r="HK417" s="273"/>
      <c r="HL417" s="273"/>
      <c r="HM417" s="273"/>
      <c r="HN417" s="273"/>
      <c r="HO417" s="273"/>
      <c r="HP417" s="273"/>
      <c r="HQ417" s="273"/>
      <c r="HR417" s="273"/>
      <c r="HS417" s="273"/>
      <c r="HT417" s="273"/>
      <c r="HU417" s="273"/>
      <c r="HV417" s="273"/>
      <c r="HW417" s="273"/>
      <c r="HX417" s="273"/>
      <c r="HY417" s="273"/>
      <c r="HZ417" s="273"/>
      <c r="IA417" s="273"/>
      <c r="IB417" s="273"/>
      <c r="IC417" s="273"/>
      <c r="ID417" s="273"/>
      <c r="IE417" s="273"/>
      <c r="IF417" s="273"/>
      <c r="IG417" s="273"/>
      <c r="IH417" s="273"/>
      <c r="II417" s="273"/>
      <c r="IJ417" s="273"/>
      <c r="IK417" s="273"/>
      <c r="IL417" s="273"/>
      <c r="IM417" s="273"/>
      <c r="IN417" s="273"/>
      <c r="IO417" s="273"/>
      <c r="IP417" s="273"/>
      <c r="IQ417" s="273"/>
      <c r="IR417" s="273"/>
      <c r="IS417" s="273"/>
      <c r="IT417" s="273"/>
    </row>
    <row r="418" spans="1:254" s="271" customFormat="1" ht="22.5" customHeight="1" x14ac:dyDescent="0.2">
      <c r="A418" s="316" t="s">
        <v>564</v>
      </c>
      <c r="B418" s="317" t="s">
        <v>909</v>
      </c>
      <c r="C418" s="318" t="s">
        <v>908</v>
      </c>
      <c r="D418" s="319" t="s">
        <v>490</v>
      </c>
      <c r="E418" s="320">
        <v>2</v>
      </c>
      <c r="F418" s="329" t="s">
        <v>877</v>
      </c>
      <c r="G418" s="330" t="s">
        <v>876</v>
      </c>
      <c r="H418" s="273"/>
      <c r="I418" s="273"/>
      <c r="J418" s="273"/>
      <c r="K418" s="273"/>
      <c r="L418" s="273"/>
      <c r="M418" s="273"/>
      <c r="N418" s="273"/>
      <c r="O418" s="273"/>
      <c r="P418" s="273"/>
      <c r="Q418" s="273"/>
      <c r="R418" s="273"/>
      <c r="S418" s="273"/>
      <c r="T418" s="273">
        <f>[4]Source!P90</f>
        <v>1252</v>
      </c>
      <c r="U418" s="273"/>
      <c r="V418" s="273"/>
      <c r="W418" s="273"/>
      <c r="X418" s="273"/>
      <c r="Y418" s="273"/>
      <c r="Z418" s="273"/>
      <c r="AA418" s="273"/>
      <c r="AB418" s="273"/>
      <c r="AC418" s="273"/>
      <c r="AD418" s="273"/>
      <c r="AE418" s="273"/>
      <c r="AF418" s="273"/>
      <c r="AG418" s="273"/>
      <c r="AH418" s="273"/>
      <c r="AI418" s="273"/>
      <c r="AJ418" s="273"/>
      <c r="AK418" s="273"/>
      <c r="AL418" s="273"/>
      <c r="AM418" s="273"/>
      <c r="AN418" s="273"/>
      <c r="AO418" s="273"/>
      <c r="AP418" s="273"/>
      <c r="AQ418" s="273"/>
      <c r="AR418" s="273"/>
      <c r="AS418" s="273"/>
      <c r="AT418" s="273"/>
      <c r="AU418" s="273"/>
      <c r="AV418" s="273"/>
      <c r="AW418" s="273"/>
      <c r="AX418" s="273"/>
      <c r="AY418" s="273"/>
      <c r="AZ418" s="273"/>
      <c r="BA418" s="273"/>
      <c r="BB418" s="273"/>
      <c r="BC418" s="273"/>
      <c r="BD418" s="273"/>
      <c r="BE418" s="273"/>
      <c r="BF418" s="273"/>
      <c r="BG418" s="273"/>
      <c r="BH418" s="273"/>
      <c r="BI418" s="273"/>
      <c r="BJ418" s="273"/>
      <c r="BK418" s="273"/>
      <c r="BL418" s="273"/>
      <c r="BM418" s="273"/>
      <c r="BN418" s="273"/>
      <c r="BO418" s="273"/>
      <c r="BP418" s="273"/>
      <c r="BQ418" s="273"/>
      <c r="BR418" s="273"/>
      <c r="BS418" s="273"/>
      <c r="BT418" s="273"/>
      <c r="BU418" s="273"/>
      <c r="BV418" s="273"/>
      <c r="BW418" s="273"/>
      <c r="BX418" s="273"/>
      <c r="BY418" s="273"/>
      <c r="BZ418" s="273"/>
      <c r="CA418" s="273"/>
      <c r="CB418" s="273"/>
      <c r="CC418" s="273"/>
      <c r="CD418" s="273"/>
      <c r="CE418" s="273"/>
      <c r="CF418" s="273"/>
      <c r="CG418" s="273"/>
      <c r="CH418" s="273"/>
      <c r="CI418" s="273"/>
      <c r="CJ418" s="273"/>
      <c r="CK418" s="273"/>
      <c r="CL418" s="273"/>
      <c r="CM418" s="273"/>
      <c r="CN418" s="273"/>
      <c r="CO418" s="273"/>
      <c r="CP418" s="273"/>
      <c r="CQ418" s="273"/>
      <c r="CR418" s="273"/>
      <c r="CS418" s="273"/>
      <c r="CT418" s="273"/>
      <c r="CU418" s="273"/>
      <c r="CV418" s="273"/>
      <c r="CW418" s="273"/>
      <c r="CX418" s="273"/>
      <c r="CY418" s="273"/>
      <c r="CZ418" s="273"/>
      <c r="DA418" s="273"/>
      <c r="DB418" s="273"/>
      <c r="DC418" s="273"/>
      <c r="DD418" s="273"/>
      <c r="DE418" s="273"/>
      <c r="DF418" s="273"/>
      <c r="DG418" s="273"/>
      <c r="DH418" s="273">
        <f>IF(E415&gt;0,ROUND([4]Source!P90/E415,2),0)</f>
        <v>626</v>
      </c>
      <c r="DI418" s="273"/>
      <c r="DJ418" s="273"/>
      <c r="DK418" s="323" t="str">
        <f>F418</f>
        <v xml:space="preserve">Материал </v>
      </c>
      <c r="DL418" s="273">
        <f>[4]Source!P90</f>
        <v>1252</v>
      </c>
      <c r="DM418" s="273"/>
      <c r="DN418" s="273"/>
      <c r="DO418" s="273"/>
      <c r="DP418" s="273"/>
      <c r="DQ418" s="273"/>
      <c r="DR418" s="273"/>
      <c r="DS418" s="273"/>
      <c r="DT418" s="273"/>
      <c r="DU418" s="273"/>
      <c r="DV418" s="273"/>
      <c r="DW418" s="273"/>
      <c r="DX418" s="273"/>
      <c r="DY418" s="273"/>
      <c r="DZ418" s="273"/>
      <c r="EA418" s="273"/>
      <c r="EB418" s="273"/>
      <c r="EC418" s="273"/>
      <c r="ED418" s="273"/>
      <c r="EE418" s="273"/>
      <c r="EF418" s="273"/>
      <c r="EG418" s="273"/>
      <c r="EH418" s="273"/>
      <c r="EI418" s="273"/>
      <c r="EJ418" s="273"/>
      <c r="EK418" s="273"/>
      <c r="EL418" s="273"/>
      <c r="EM418" s="273"/>
      <c r="EN418" s="273"/>
      <c r="EO418" s="273"/>
      <c r="EP418" s="273"/>
      <c r="EQ418" s="273"/>
      <c r="ER418" s="273"/>
      <c r="ES418" s="273"/>
      <c r="ET418" s="273"/>
      <c r="EU418" s="273"/>
      <c r="EV418" s="273"/>
      <c r="EW418" s="273"/>
      <c r="EX418" s="273"/>
      <c r="EY418" s="273"/>
      <c r="EZ418" s="273"/>
      <c r="FA418" s="273"/>
      <c r="FB418" s="273"/>
      <c r="FC418" s="273"/>
      <c r="FD418" s="273"/>
      <c r="FE418" s="273"/>
      <c r="FF418" s="273"/>
      <c r="FG418" s="273"/>
      <c r="FH418" s="273"/>
      <c r="FI418" s="273"/>
      <c r="FJ418" s="273"/>
      <c r="FK418" s="273"/>
      <c r="FL418" s="273"/>
      <c r="FM418" s="273"/>
      <c r="FN418" s="273"/>
      <c r="FO418" s="273"/>
      <c r="FP418" s="273"/>
      <c r="FQ418" s="273"/>
      <c r="FR418" s="273"/>
      <c r="FS418" s="273"/>
      <c r="FT418" s="273"/>
      <c r="FU418" s="273"/>
      <c r="FV418" s="273"/>
      <c r="FW418" s="273"/>
      <c r="FX418" s="273"/>
      <c r="FY418" s="273"/>
      <c r="FZ418" s="273"/>
      <c r="GA418" s="273"/>
      <c r="GB418" s="273"/>
      <c r="GC418" s="273"/>
      <c r="GD418" s="273"/>
      <c r="GE418" s="273"/>
      <c r="GF418" s="273"/>
      <c r="GG418" s="273"/>
      <c r="GH418" s="273"/>
      <c r="GI418" s="273"/>
      <c r="GJ418" s="273"/>
      <c r="GK418" s="273"/>
      <c r="GL418" s="273"/>
      <c r="GM418" s="273"/>
      <c r="GN418" s="273"/>
      <c r="GO418" s="273"/>
      <c r="GP418" s="273"/>
      <c r="GQ418" s="273"/>
      <c r="GR418" s="273"/>
      <c r="GS418" s="273"/>
      <c r="GT418" s="273"/>
      <c r="GU418" s="273"/>
      <c r="GV418" s="273"/>
      <c r="GW418" s="273"/>
      <c r="GX418" s="273"/>
      <c r="GY418" s="273"/>
      <c r="GZ418" s="273"/>
      <c r="HA418" s="273"/>
      <c r="HB418" s="273"/>
      <c r="HC418" s="273"/>
      <c r="HD418" s="273"/>
      <c r="HE418" s="273"/>
      <c r="HF418" s="273"/>
      <c r="HG418" s="273"/>
      <c r="HH418" s="273"/>
      <c r="HI418" s="273"/>
      <c r="HJ418" s="273"/>
      <c r="HK418" s="273"/>
      <c r="HL418" s="273"/>
      <c r="HM418" s="273"/>
      <c r="HN418" s="273"/>
      <c r="HO418" s="273"/>
      <c r="HP418" s="273"/>
      <c r="HQ418" s="273"/>
      <c r="HR418" s="273"/>
      <c r="HS418" s="273"/>
      <c r="HT418" s="273"/>
      <c r="HU418" s="273"/>
      <c r="HV418" s="273"/>
      <c r="HW418" s="273"/>
      <c r="HX418" s="273"/>
      <c r="HY418" s="273"/>
      <c r="HZ418" s="273"/>
      <c r="IA418" s="273"/>
      <c r="IB418" s="273"/>
      <c r="IC418" s="273"/>
      <c r="ID418" s="273"/>
      <c r="IE418" s="273"/>
      <c r="IF418" s="273"/>
      <c r="IG418" s="273"/>
      <c r="IH418" s="273"/>
      <c r="II418" s="273"/>
      <c r="IJ418" s="273"/>
      <c r="IK418" s="273"/>
      <c r="IL418" s="273"/>
      <c r="IM418" s="273"/>
      <c r="IN418" s="273"/>
      <c r="IO418" s="273"/>
      <c r="IP418" s="273"/>
      <c r="IQ418" s="273"/>
      <c r="IR418" s="273"/>
      <c r="IS418" s="273"/>
      <c r="IT418" s="273"/>
    </row>
    <row r="419" spans="1:254" s="271" customFormat="1" ht="22.5" customHeight="1" x14ac:dyDescent="0.2">
      <c r="A419" s="281">
        <v>14</v>
      </c>
      <c r="B419" s="282" t="s">
        <v>907</v>
      </c>
      <c r="C419" s="283" t="s">
        <v>906</v>
      </c>
      <c r="D419" s="284" t="s">
        <v>899</v>
      </c>
      <c r="E419" s="285">
        <v>2</v>
      </c>
      <c r="F419" s="286"/>
      <c r="G419" s="287"/>
      <c r="H419" s="273"/>
      <c r="I419" s="273"/>
      <c r="J419" s="273"/>
      <c r="K419" s="273"/>
      <c r="L419" s="273"/>
      <c r="M419" s="273"/>
      <c r="N419" s="273"/>
      <c r="O419" s="273"/>
      <c r="P419" s="273"/>
      <c r="Q419" s="273"/>
      <c r="R419" s="273"/>
      <c r="S419" s="273"/>
      <c r="T419" s="273"/>
      <c r="U419" s="273"/>
      <c r="V419" s="273"/>
      <c r="W419" s="273"/>
      <c r="X419" s="273"/>
      <c r="Y419" s="273"/>
      <c r="Z419" s="273"/>
      <c r="AA419" s="273"/>
      <c r="AB419" s="273"/>
      <c r="AC419" s="273"/>
      <c r="AD419" s="273"/>
      <c r="AE419" s="273"/>
      <c r="AF419" s="273"/>
      <c r="AG419" s="273"/>
      <c r="AH419" s="273"/>
      <c r="AI419" s="273"/>
      <c r="AJ419" s="273"/>
      <c r="AK419" s="273"/>
      <c r="AL419" s="273"/>
      <c r="AM419" s="273"/>
      <c r="AN419" s="273"/>
      <c r="AO419" s="273"/>
      <c r="AP419" s="273"/>
      <c r="AQ419" s="273"/>
      <c r="AR419" s="273"/>
      <c r="AS419" s="273"/>
      <c r="AT419" s="273"/>
      <c r="AU419" s="273"/>
      <c r="AV419" s="273"/>
      <c r="AW419" s="273"/>
      <c r="AX419" s="273"/>
      <c r="AY419" s="273"/>
      <c r="AZ419" s="273"/>
      <c r="BA419" s="273"/>
      <c r="BB419" s="273"/>
      <c r="BC419" s="273"/>
      <c r="BD419" s="273"/>
      <c r="BE419" s="273"/>
      <c r="BF419" s="273"/>
      <c r="BG419" s="273"/>
      <c r="BH419" s="273"/>
      <c r="BI419" s="273"/>
      <c r="BJ419" s="273"/>
      <c r="BK419" s="273"/>
      <c r="BL419" s="273"/>
      <c r="BM419" s="273"/>
      <c r="BN419" s="273"/>
      <c r="BO419" s="273"/>
      <c r="BP419" s="273"/>
      <c r="BQ419" s="273"/>
      <c r="BR419" s="273"/>
      <c r="BS419" s="273"/>
      <c r="BT419" s="273"/>
      <c r="BU419" s="273"/>
      <c r="BV419" s="273"/>
      <c r="BW419" s="273"/>
      <c r="BX419" s="273"/>
      <c r="BY419" s="273"/>
      <c r="BZ419" s="273"/>
      <c r="CA419" s="273"/>
      <c r="CB419" s="273"/>
      <c r="CC419" s="273"/>
      <c r="CD419" s="273"/>
      <c r="CE419" s="273"/>
      <c r="CF419" s="273"/>
      <c r="CG419" s="273"/>
      <c r="CH419" s="273"/>
      <c r="CI419" s="273"/>
      <c r="CJ419" s="273"/>
      <c r="CK419" s="273"/>
      <c r="CL419" s="273"/>
      <c r="CM419" s="273"/>
      <c r="CN419" s="273"/>
      <c r="CO419" s="273"/>
      <c r="CP419" s="273"/>
      <c r="CQ419" s="273"/>
      <c r="CR419" s="273"/>
      <c r="CS419" s="273"/>
      <c r="CT419" s="273"/>
      <c r="CU419" s="273"/>
      <c r="CV419" s="273"/>
      <c r="CW419" s="273"/>
      <c r="CX419" s="273"/>
      <c r="CY419" s="273"/>
      <c r="CZ419" s="273"/>
      <c r="DA419" s="273"/>
      <c r="DB419" s="273"/>
      <c r="DC419" s="273"/>
      <c r="DD419" s="273"/>
      <c r="DE419" s="273"/>
      <c r="DF419" s="273"/>
      <c r="DG419" s="273"/>
      <c r="DH419" s="273"/>
      <c r="DI419" s="273"/>
      <c r="DJ419" s="273"/>
      <c r="DK419" s="273"/>
      <c r="DL419" s="273"/>
      <c r="DM419" s="273"/>
      <c r="DN419" s="273"/>
      <c r="DO419" s="273"/>
      <c r="DP419" s="273"/>
      <c r="DQ419" s="273"/>
      <c r="DR419" s="273"/>
      <c r="DS419" s="273"/>
      <c r="DT419" s="273"/>
      <c r="DU419" s="273"/>
      <c r="DV419" s="273"/>
      <c r="DW419" s="273"/>
      <c r="DX419" s="273"/>
      <c r="DY419" s="273"/>
      <c r="DZ419" s="273"/>
      <c r="EA419" s="273"/>
      <c r="EB419" s="273"/>
      <c r="EC419" s="273"/>
      <c r="ED419" s="273"/>
      <c r="EE419" s="273"/>
      <c r="EF419" s="273"/>
      <c r="EG419" s="273"/>
      <c r="EH419" s="273"/>
      <c r="EI419" s="273"/>
      <c r="EJ419" s="273"/>
      <c r="EK419" s="273"/>
      <c r="EL419" s="273"/>
      <c r="EM419" s="273"/>
      <c r="EN419" s="273"/>
      <c r="EO419" s="273"/>
      <c r="EP419" s="273"/>
      <c r="EQ419" s="273"/>
      <c r="ER419" s="273"/>
      <c r="ES419" s="273"/>
      <c r="ET419" s="273"/>
      <c r="EU419" s="273"/>
      <c r="EV419" s="273"/>
      <c r="EW419" s="273"/>
      <c r="EX419" s="273"/>
      <c r="EY419" s="273"/>
      <c r="EZ419" s="273"/>
      <c r="FA419" s="273"/>
      <c r="FB419" s="273"/>
      <c r="FC419" s="273"/>
      <c r="FD419" s="273"/>
      <c r="FE419" s="273"/>
      <c r="FF419" s="273"/>
      <c r="FG419" s="273"/>
      <c r="FH419" s="273"/>
      <c r="FI419" s="273"/>
      <c r="FJ419" s="273"/>
      <c r="FK419" s="273"/>
      <c r="FL419" s="273"/>
      <c r="FM419" s="273"/>
      <c r="FN419" s="273"/>
      <c r="FO419" s="273"/>
      <c r="FP419" s="273"/>
      <c r="FQ419" s="273"/>
      <c r="FR419" s="273"/>
      <c r="FS419" s="273"/>
      <c r="FT419" s="273"/>
      <c r="FU419" s="273"/>
      <c r="FV419" s="273"/>
      <c r="FW419" s="273"/>
      <c r="FX419" s="273"/>
      <c r="FY419" s="273"/>
      <c r="FZ419" s="273"/>
      <c r="GA419" s="273"/>
      <c r="GB419" s="273"/>
      <c r="GC419" s="273"/>
      <c r="GD419" s="273"/>
      <c r="GE419" s="273"/>
      <c r="GF419" s="273"/>
      <c r="GG419" s="273"/>
      <c r="GH419" s="273"/>
      <c r="GI419" s="273"/>
      <c r="GJ419" s="273"/>
      <c r="GK419" s="273"/>
      <c r="GL419" s="273"/>
      <c r="GM419" s="273"/>
      <c r="GN419" s="273"/>
      <c r="GO419" s="273"/>
      <c r="GP419" s="273"/>
      <c r="GQ419" s="273"/>
      <c r="GR419" s="273"/>
      <c r="GS419" s="273"/>
      <c r="GT419" s="273"/>
      <c r="GU419" s="273"/>
      <c r="GV419" s="273"/>
      <c r="GW419" s="273"/>
      <c r="GX419" s="273"/>
      <c r="GY419" s="273"/>
      <c r="GZ419" s="273"/>
      <c r="HA419" s="273"/>
      <c r="HB419" s="273"/>
      <c r="HC419" s="273"/>
      <c r="HD419" s="273"/>
      <c r="HE419" s="273"/>
      <c r="HF419" s="273"/>
      <c r="HG419" s="273"/>
      <c r="HH419" s="273"/>
      <c r="HI419" s="273"/>
      <c r="HJ419" s="273"/>
      <c r="HK419" s="273"/>
      <c r="HL419" s="273"/>
      <c r="HM419" s="273"/>
      <c r="HN419" s="273"/>
      <c r="HO419" s="273"/>
      <c r="HP419" s="273"/>
      <c r="HQ419" s="273"/>
      <c r="HR419" s="273"/>
      <c r="HS419" s="273"/>
      <c r="HT419" s="273"/>
      <c r="HU419" s="273"/>
      <c r="HV419" s="273"/>
      <c r="HW419" s="273"/>
      <c r="HX419" s="273"/>
      <c r="HY419" s="273"/>
      <c r="HZ419" s="273"/>
      <c r="IA419" s="273"/>
      <c r="IB419" s="273"/>
      <c r="IC419" s="273"/>
      <c r="ID419" s="273"/>
      <c r="IE419" s="273"/>
      <c r="IF419" s="273"/>
      <c r="IG419" s="273"/>
      <c r="IH419" s="273"/>
      <c r="II419" s="273"/>
      <c r="IJ419" s="273"/>
      <c r="IK419" s="273"/>
      <c r="IL419" s="273"/>
      <c r="IM419" s="273"/>
      <c r="IN419" s="273"/>
      <c r="IO419" s="273"/>
      <c r="IP419" s="273"/>
      <c r="IQ419" s="273"/>
      <c r="IR419" s="273"/>
      <c r="IS419" s="273"/>
      <c r="IT419" s="273"/>
    </row>
    <row r="420" spans="1:254" s="271" customFormat="1" ht="22.5" customHeight="1" x14ac:dyDescent="0.2">
      <c r="A420" s="324" t="s">
        <v>777</v>
      </c>
      <c r="B420" s="325" t="s">
        <v>905</v>
      </c>
      <c r="C420" s="326" t="s">
        <v>808</v>
      </c>
      <c r="D420" s="327" t="s">
        <v>440</v>
      </c>
      <c r="E420" s="328">
        <v>0.12</v>
      </c>
      <c r="F420" s="329" t="s">
        <v>877</v>
      </c>
      <c r="G420" s="253" t="s">
        <v>1008</v>
      </c>
      <c r="H420" s="273"/>
      <c r="I420" s="273"/>
      <c r="J420" s="273"/>
      <c r="K420" s="273"/>
      <c r="L420" s="273"/>
      <c r="M420" s="273"/>
      <c r="N420" s="273"/>
      <c r="O420" s="273"/>
      <c r="P420" s="273"/>
      <c r="Q420" s="273"/>
      <c r="R420" s="273"/>
      <c r="S420" s="273"/>
      <c r="T420" s="273">
        <f>[4]Source!P94</f>
        <v>9</v>
      </c>
      <c r="U420" s="273"/>
      <c r="V420" s="273"/>
      <c r="W420" s="273"/>
      <c r="X420" s="273"/>
      <c r="Y420" s="273"/>
      <c r="Z420" s="273"/>
      <c r="AA420" s="273"/>
      <c r="AB420" s="273"/>
      <c r="AC420" s="273"/>
      <c r="AD420" s="273"/>
      <c r="AE420" s="273"/>
      <c r="AF420" s="273"/>
      <c r="AG420" s="273"/>
      <c r="AH420" s="273"/>
      <c r="AI420" s="273"/>
      <c r="AJ420" s="273"/>
      <c r="AK420" s="273"/>
      <c r="AL420" s="273"/>
      <c r="AM420" s="273"/>
      <c r="AN420" s="273"/>
      <c r="AO420" s="273"/>
      <c r="AP420" s="273"/>
      <c r="AQ420" s="273"/>
      <c r="AR420" s="273"/>
      <c r="AS420" s="273"/>
      <c r="AT420" s="273"/>
      <c r="AU420" s="273"/>
      <c r="AV420" s="273"/>
      <c r="AW420" s="273"/>
      <c r="AX420" s="273"/>
      <c r="AY420" s="273"/>
      <c r="AZ420" s="273"/>
      <c r="BA420" s="273"/>
      <c r="BB420" s="273"/>
      <c r="BC420" s="273"/>
      <c r="BD420" s="273"/>
      <c r="BE420" s="273"/>
      <c r="BF420" s="273"/>
      <c r="BG420" s="273"/>
      <c r="BH420" s="273"/>
      <c r="BI420" s="273"/>
      <c r="BJ420" s="273"/>
      <c r="BK420" s="273"/>
      <c r="BL420" s="273"/>
      <c r="BM420" s="273"/>
      <c r="BN420" s="273"/>
      <c r="BO420" s="273"/>
      <c r="BP420" s="273"/>
      <c r="BQ420" s="273"/>
      <c r="BR420" s="273"/>
      <c r="BS420" s="273"/>
      <c r="BT420" s="273"/>
      <c r="BU420" s="273"/>
      <c r="BV420" s="273"/>
      <c r="BW420" s="273"/>
      <c r="BX420" s="273"/>
      <c r="BY420" s="273"/>
      <c r="BZ420" s="273"/>
      <c r="CA420" s="273"/>
      <c r="CB420" s="273"/>
      <c r="CC420" s="273"/>
      <c r="CD420" s="273"/>
      <c r="CE420" s="273"/>
      <c r="CF420" s="273"/>
      <c r="CG420" s="273"/>
      <c r="CH420" s="273"/>
      <c r="CI420" s="273"/>
      <c r="CJ420" s="273"/>
      <c r="CK420" s="273"/>
      <c r="CL420" s="273"/>
      <c r="CM420" s="273"/>
      <c r="CN420" s="273"/>
      <c r="CO420" s="273"/>
      <c r="CP420" s="273"/>
      <c r="CQ420" s="273"/>
      <c r="CR420" s="273"/>
      <c r="CS420" s="273"/>
      <c r="CT420" s="273"/>
      <c r="CU420" s="273"/>
      <c r="CV420" s="273"/>
      <c r="CW420" s="273"/>
      <c r="CX420" s="273"/>
      <c r="CY420" s="273"/>
      <c r="CZ420" s="273"/>
      <c r="DA420" s="273"/>
      <c r="DB420" s="273"/>
      <c r="DC420" s="273"/>
      <c r="DD420" s="273"/>
      <c r="DE420" s="273"/>
      <c r="DF420" s="273"/>
      <c r="DG420" s="273"/>
      <c r="DH420" s="273">
        <f>IF(E419&gt;0,ROUND([4]Source!P94/E419,2),0)</f>
        <v>4.5</v>
      </c>
      <c r="DI420" s="273"/>
      <c r="DJ420" s="273"/>
      <c r="DK420" s="323" t="str">
        <f>F420</f>
        <v xml:space="preserve">Материал </v>
      </c>
      <c r="DL420" s="273">
        <f>[4]Source!P94</f>
        <v>9</v>
      </c>
      <c r="DM420" s="273"/>
      <c r="DN420" s="273"/>
      <c r="DO420" s="273"/>
      <c r="DP420" s="273"/>
      <c r="DQ420" s="273"/>
      <c r="DR420" s="273"/>
      <c r="DS420" s="273"/>
      <c r="DT420" s="273"/>
      <c r="DU420" s="273"/>
      <c r="DV420" s="273"/>
      <c r="DW420" s="273"/>
      <c r="DX420" s="273"/>
      <c r="DY420" s="273"/>
      <c r="DZ420" s="273"/>
      <c r="EA420" s="273"/>
      <c r="EB420" s="273"/>
      <c r="EC420" s="273"/>
      <c r="ED420" s="273"/>
      <c r="EE420" s="273"/>
      <c r="EF420" s="273"/>
      <c r="EG420" s="273"/>
      <c r="EH420" s="273"/>
      <c r="EI420" s="273"/>
      <c r="EJ420" s="273"/>
      <c r="EK420" s="273"/>
      <c r="EL420" s="273"/>
      <c r="EM420" s="273"/>
      <c r="EN420" s="273"/>
      <c r="EO420" s="273"/>
      <c r="EP420" s="273"/>
      <c r="EQ420" s="273"/>
      <c r="ER420" s="273"/>
      <c r="ES420" s="273"/>
      <c r="ET420" s="273"/>
      <c r="EU420" s="273"/>
      <c r="EV420" s="273"/>
      <c r="EW420" s="273"/>
      <c r="EX420" s="273"/>
      <c r="EY420" s="273"/>
      <c r="EZ420" s="273"/>
      <c r="FA420" s="273"/>
      <c r="FB420" s="273"/>
      <c r="FC420" s="273"/>
      <c r="FD420" s="273"/>
      <c r="FE420" s="273"/>
      <c r="FF420" s="273"/>
      <c r="FG420" s="273"/>
      <c r="FH420" s="273"/>
      <c r="FI420" s="273"/>
      <c r="FJ420" s="273"/>
      <c r="FK420" s="273"/>
      <c r="FL420" s="273"/>
      <c r="FM420" s="273"/>
      <c r="FN420" s="273"/>
      <c r="FO420" s="273"/>
      <c r="FP420" s="273"/>
      <c r="FQ420" s="273"/>
      <c r="FR420" s="273"/>
      <c r="FS420" s="273"/>
      <c r="FT420" s="273"/>
      <c r="FU420" s="273"/>
      <c r="FV420" s="273"/>
      <c r="FW420" s="273"/>
      <c r="FX420" s="273"/>
      <c r="FY420" s="273"/>
      <c r="FZ420" s="273"/>
      <c r="GA420" s="273"/>
      <c r="GB420" s="273"/>
      <c r="GC420" s="273"/>
      <c r="GD420" s="273"/>
      <c r="GE420" s="273"/>
      <c r="GF420" s="273"/>
      <c r="GG420" s="273"/>
      <c r="GH420" s="273"/>
      <c r="GI420" s="273"/>
      <c r="GJ420" s="273"/>
      <c r="GK420" s="273"/>
      <c r="GL420" s="273"/>
      <c r="GM420" s="273"/>
      <c r="GN420" s="273"/>
      <c r="GO420" s="273"/>
      <c r="GP420" s="273"/>
      <c r="GQ420" s="273"/>
      <c r="GR420" s="273"/>
      <c r="GS420" s="273"/>
      <c r="GT420" s="273"/>
      <c r="GU420" s="273"/>
      <c r="GV420" s="273"/>
      <c r="GW420" s="273"/>
      <c r="GX420" s="273"/>
      <c r="GY420" s="273"/>
      <c r="GZ420" s="273"/>
      <c r="HA420" s="273"/>
      <c r="HB420" s="273"/>
      <c r="HC420" s="273"/>
      <c r="HD420" s="273"/>
      <c r="HE420" s="273"/>
      <c r="HF420" s="273"/>
      <c r="HG420" s="273"/>
      <c r="HH420" s="273"/>
      <c r="HI420" s="273"/>
      <c r="HJ420" s="273"/>
      <c r="HK420" s="273"/>
      <c r="HL420" s="273"/>
      <c r="HM420" s="273"/>
      <c r="HN420" s="273"/>
      <c r="HO420" s="273"/>
      <c r="HP420" s="273"/>
      <c r="HQ420" s="273"/>
      <c r="HR420" s="273"/>
      <c r="HS420" s="273"/>
      <c r="HT420" s="273"/>
      <c r="HU420" s="273"/>
      <c r="HV420" s="273"/>
      <c r="HW420" s="273"/>
      <c r="HX420" s="273"/>
      <c r="HY420" s="273"/>
      <c r="HZ420" s="273"/>
      <c r="IA420" s="273"/>
      <c r="IB420" s="273"/>
      <c r="IC420" s="273"/>
      <c r="ID420" s="273"/>
      <c r="IE420" s="273"/>
      <c r="IF420" s="273"/>
      <c r="IG420" s="273"/>
      <c r="IH420" s="273"/>
      <c r="II420" s="273"/>
      <c r="IJ420" s="273"/>
      <c r="IK420" s="273"/>
      <c r="IL420" s="273"/>
      <c r="IM420" s="273"/>
      <c r="IN420" s="273"/>
      <c r="IO420" s="273"/>
      <c r="IP420" s="273"/>
      <c r="IQ420" s="273"/>
      <c r="IR420" s="273"/>
      <c r="IS420" s="273"/>
      <c r="IT420" s="273"/>
    </row>
    <row r="421" spans="1:254" s="271" customFormat="1" ht="22.5" customHeight="1" x14ac:dyDescent="0.2">
      <c r="A421" s="316" t="s">
        <v>904</v>
      </c>
      <c r="B421" s="317" t="s">
        <v>903</v>
      </c>
      <c r="C421" s="318" t="s">
        <v>902</v>
      </c>
      <c r="D421" s="319" t="s">
        <v>490</v>
      </c>
      <c r="E421" s="320">
        <v>2</v>
      </c>
      <c r="F421" s="329" t="s">
        <v>877</v>
      </c>
      <c r="G421" s="330" t="s">
        <v>876</v>
      </c>
      <c r="H421" s="273"/>
      <c r="I421" s="273"/>
      <c r="J421" s="273"/>
      <c r="K421" s="273"/>
      <c r="L421" s="273"/>
      <c r="M421" s="273"/>
      <c r="N421" s="273"/>
      <c r="O421" s="273"/>
      <c r="P421" s="273"/>
      <c r="Q421" s="273"/>
      <c r="R421" s="273"/>
      <c r="S421" s="273"/>
      <c r="T421" s="273">
        <f>[4]Source!P96</f>
        <v>8944</v>
      </c>
      <c r="U421" s="273"/>
      <c r="V421" s="273"/>
      <c r="W421" s="273"/>
      <c r="X421" s="273"/>
      <c r="Y421" s="273"/>
      <c r="Z421" s="273"/>
      <c r="AA421" s="273"/>
      <c r="AB421" s="273"/>
      <c r="AC421" s="273"/>
      <c r="AD421" s="273"/>
      <c r="AE421" s="273"/>
      <c r="AF421" s="273"/>
      <c r="AG421" s="273"/>
      <c r="AH421" s="273"/>
      <c r="AI421" s="273"/>
      <c r="AJ421" s="273"/>
      <c r="AK421" s="273"/>
      <c r="AL421" s="273"/>
      <c r="AM421" s="273"/>
      <c r="AN421" s="273"/>
      <c r="AO421" s="273"/>
      <c r="AP421" s="273"/>
      <c r="AQ421" s="273"/>
      <c r="AR421" s="273"/>
      <c r="AS421" s="273"/>
      <c r="AT421" s="273"/>
      <c r="AU421" s="273"/>
      <c r="AV421" s="273"/>
      <c r="AW421" s="273"/>
      <c r="AX421" s="273"/>
      <c r="AY421" s="273"/>
      <c r="AZ421" s="273"/>
      <c r="BA421" s="273"/>
      <c r="BB421" s="273"/>
      <c r="BC421" s="273"/>
      <c r="BD421" s="273"/>
      <c r="BE421" s="273"/>
      <c r="BF421" s="273"/>
      <c r="BG421" s="273"/>
      <c r="BH421" s="273"/>
      <c r="BI421" s="273"/>
      <c r="BJ421" s="273"/>
      <c r="BK421" s="273"/>
      <c r="BL421" s="273"/>
      <c r="BM421" s="273"/>
      <c r="BN421" s="273"/>
      <c r="BO421" s="273"/>
      <c r="BP421" s="273"/>
      <c r="BQ421" s="273"/>
      <c r="BR421" s="273"/>
      <c r="BS421" s="273"/>
      <c r="BT421" s="273"/>
      <c r="BU421" s="273"/>
      <c r="BV421" s="273"/>
      <c r="BW421" s="273"/>
      <c r="BX421" s="273"/>
      <c r="BY421" s="273"/>
      <c r="BZ421" s="273"/>
      <c r="CA421" s="273"/>
      <c r="CB421" s="273"/>
      <c r="CC421" s="273"/>
      <c r="CD421" s="273"/>
      <c r="CE421" s="273"/>
      <c r="CF421" s="273"/>
      <c r="CG421" s="273"/>
      <c r="CH421" s="273"/>
      <c r="CI421" s="273"/>
      <c r="CJ421" s="273"/>
      <c r="CK421" s="273"/>
      <c r="CL421" s="273"/>
      <c r="CM421" s="273"/>
      <c r="CN421" s="273"/>
      <c r="CO421" s="273"/>
      <c r="CP421" s="273"/>
      <c r="CQ421" s="273"/>
      <c r="CR421" s="273"/>
      <c r="CS421" s="273"/>
      <c r="CT421" s="273"/>
      <c r="CU421" s="273"/>
      <c r="CV421" s="273"/>
      <c r="CW421" s="273"/>
      <c r="CX421" s="273"/>
      <c r="CY421" s="273"/>
      <c r="CZ421" s="273"/>
      <c r="DA421" s="273"/>
      <c r="DB421" s="273"/>
      <c r="DC421" s="273"/>
      <c r="DD421" s="273"/>
      <c r="DE421" s="273"/>
      <c r="DF421" s="273"/>
      <c r="DG421" s="273"/>
      <c r="DH421" s="273">
        <f>IF(E419&gt;0,ROUND([4]Source!P96/E419,2),0)</f>
        <v>4472</v>
      </c>
      <c r="DI421" s="273"/>
      <c r="DJ421" s="273"/>
      <c r="DK421" s="323" t="str">
        <f>F421</f>
        <v xml:space="preserve">Материал </v>
      </c>
      <c r="DL421" s="273">
        <f>[4]Source!P96</f>
        <v>8944</v>
      </c>
      <c r="DM421" s="273"/>
      <c r="DN421" s="273"/>
      <c r="DO421" s="273"/>
      <c r="DP421" s="273"/>
      <c r="DQ421" s="273"/>
      <c r="DR421" s="273"/>
      <c r="DS421" s="273"/>
      <c r="DT421" s="273"/>
      <c r="DU421" s="273"/>
      <c r="DV421" s="273"/>
      <c r="DW421" s="273"/>
      <c r="DX421" s="273"/>
      <c r="DY421" s="273"/>
      <c r="DZ421" s="273"/>
      <c r="EA421" s="273"/>
      <c r="EB421" s="273"/>
      <c r="EC421" s="273"/>
      <c r="ED421" s="273"/>
      <c r="EE421" s="273"/>
      <c r="EF421" s="273"/>
      <c r="EG421" s="273"/>
      <c r="EH421" s="273"/>
      <c r="EI421" s="273"/>
      <c r="EJ421" s="273"/>
      <c r="EK421" s="273"/>
      <c r="EL421" s="273"/>
      <c r="EM421" s="273"/>
      <c r="EN421" s="273"/>
      <c r="EO421" s="273"/>
      <c r="EP421" s="273"/>
      <c r="EQ421" s="273"/>
      <c r="ER421" s="273"/>
      <c r="ES421" s="273"/>
      <c r="ET421" s="273"/>
      <c r="EU421" s="273"/>
      <c r="EV421" s="273"/>
      <c r="EW421" s="273"/>
      <c r="EX421" s="273"/>
      <c r="EY421" s="273"/>
      <c r="EZ421" s="273"/>
      <c r="FA421" s="273"/>
      <c r="FB421" s="273"/>
      <c r="FC421" s="273"/>
      <c r="FD421" s="273"/>
      <c r="FE421" s="273"/>
      <c r="FF421" s="273"/>
      <c r="FG421" s="273"/>
      <c r="FH421" s="273"/>
      <c r="FI421" s="273"/>
      <c r="FJ421" s="273"/>
      <c r="FK421" s="273"/>
      <c r="FL421" s="273"/>
      <c r="FM421" s="273"/>
      <c r="FN421" s="273"/>
      <c r="FO421" s="273"/>
      <c r="FP421" s="273"/>
      <c r="FQ421" s="273"/>
      <c r="FR421" s="273"/>
      <c r="FS421" s="273"/>
      <c r="FT421" s="273"/>
      <c r="FU421" s="273"/>
      <c r="FV421" s="273"/>
      <c r="FW421" s="273"/>
      <c r="FX421" s="273"/>
      <c r="FY421" s="273"/>
      <c r="FZ421" s="273"/>
      <c r="GA421" s="273"/>
      <c r="GB421" s="273"/>
      <c r="GC421" s="273"/>
      <c r="GD421" s="273"/>
      <c r="GE421" s="273"/>
      <c r="GF421" s="273"/>
      <c r="GG421" s="273"/>
      <c r="GH421" s="273"/>
      <c r="GI421" s="273"/>
      <c r="GJ421" s="273"/>
      <c r="GK421" s="273"/>
      <c r="GL421" s="273"/>
      <c r="GM421" s="273"/>
      <c r="GN421" s="273"/>
      <c r="GO421" s="273"/>
      <c r="GP421" s="273"/>
      <c r="GQ421" s="273"/>
      <c r="GR421" s="273"/>
      <c r="GS421" s="273"/>
      <c r="GT421" s="273"/>
      <c r="GU421" s="273"/>
      <c r="GV421" s="273"/>
      <c r="GW421" s="273"/>
      <c r="GX421" s="273"/>
      <c r="GY421" s="273"/>
      <c r="GZ421" s="273"/>
      <c r="HA421" s="273"/>
      <c r="HB421" s="273"/>
      <c r="HC421" s="273"/>
      <c r="HD421" s="273"/>
      <c r="HE421" s="273"/>
      <c r="HF421" s="273"/>
      <c r="HG421" s="273"/>
      <c r="HH421" s="273"/>
      <c r="HI421" s="273"/>
      <c r="HJ421" s="273"/>
      <c r="HK421" s="273"/>
      <c r="HL421" s="273"/>
      <c r="HM421" s="273"/>
      <c r="HN421" s="273"/>
      <c r="HO421" s="273"/>
      <c r="HP421" s="273"/>
      <c r="HQ421" s="273"/>
      <c r="HR421" s="273"/>
      <c r="HS421" s="273"/>
      <c r="HT421" s="273"/>
      <c r="HU421" s="273"/>
      <c r="HV421" s="273"/>
      <c r="HW421" s="273"/>
      <c r="HX421" s="273"/>
      <c r="HY421" s="273"/>
      <c r="HZ421" s="273"/>
      <c r="IA421" s="273"/>
      <c r="IB421" s="273"/>
      <c r="IC421" s="273"/>
      <c r="ID421" s="273"/>
      <c r="IE421" s="273"/>
      <c r="IF421" s="273"/>
      <c r="IG421" s="273"/>
      <c r="IH421" s="273"/>
      <c r="II421" s="273"/>
      <c r="IJ421" s="273"/>
      <c r="IK421" s="273"/>
      <c r="IL421" s="273"/>
      <c r="IM421" s="273"/>
      <c r="IN421" s="273"/>
      <c r="IO421" s="273"/>
      <c r="IP421" s="273"/>
      <c r="IQ421" s="273"/>
      <c r="IR421" s="273"/>
      <c r="IS421" s="273"/>
      <c r="IT421" s="273"/>
    </row>
    <row r="422" spans="1:254" s="271" customFormat="1" ht="22.5" customHeight="1" x14ac:dyDescent="0.2">
      <c r="A422" s="281">
        <v>15</v>
      </c>
      <c r="B422" s="282" t="s">
        <v>901</v>
      </c>
      <c r="C422" s="283" t="s">
        <v>900</v>
      </c>
      <c r="D422" s="284" t="s">
        <v>899</v>
      </c>
      <c r="E422" s="285">
        <v>2</v>
      </c>
      <c r="F422" s="286"/>
      <c r="G422" s="287"/>
      <c r="H422" s="273"/>
      <c r="I422" s="273"/>
      <c r="J422" s="273"/>
      <c r="K422" s="273"/>
      <c r="L422" s="273"/>
      <c r="M422" s="273"/>
      <c r="N422" s="273"/>
      <c r="O422" s="273"/>
      <c r="P422" s="273"/>
      <c r="Q422" s="273"/>
      <c r="R422" s="273"/>
      <c r="S422" s="273"/>
      <c r="T422" s="273"/>
      <c r="U422" s="273"/>
      <c r="V422" s="273"/>
      <c r="W422" s="273"/>
      <c r="X422" s="273"/>
      <c r="Y422" s="273"/>
      <c r="Z422" s="273"/>
      <c r="AA422" s="273"/>
      <c r="AB422" s="273"/>
      <c r="AC422" s="273"/>
      <c r="AD422" s="273"/>
      <c r="AE422" s="273"/>
      <c r="AF422" s="273"/>
      <c r="AG422" s="273"/>
      <c r="AH422" s="273"/>
      <c r="AI422" s="273"/>
      <c r="AJ422" s="273"/>
      <c r="AK422" s="273"/>
      <c r="AL422" s="273"/>
      <c r="AM422" s="273"/>
      <c r="AN422" s="273"/>
      <c r="AO422" s="273"/>
      <c r="AP422" s="273"/>
      <c r="AQ422" s="273"/>
      <c r="AR422" s="273"/>
      <c r="AS422" s="273"/>
      <c r="AT422" s="273"/>
      <c r="AU422" s="273"/>
      <c r="AV422" s="273"/>
      <c r="AW422" s="273"/>
      <c r="AX422" s="273"/>
      <c r="AY422" s="273"/>
      <c r="AZ422" s="273"/>
      <c r="BA422" s="273"/>
      <c r="BB422" s="273"/>
      <c r="BC422" s="273"/>
      <c r="BD422" s="273"/>
      <c r="BE422" s="273"/>
      <c r="BF422" s="273"/>
      <c r="BG422" s="273"/>
      <c r="BH422" s="273"/>
      <c r="BI422" s="273"/>
      <c r="BJ422" s="273"/>
      <c r="BK422" s="273"/>
      <c r="BL422" s="273"/>
      <c r="BM422" s="273"/>
      <c r="BN422" s="273"/>
      <c r="BO422" s="273"/>
      <c r="BP422" s="273"/>
      <c r="BQ422" s="273"/>
      <c r="BR422" s="273"/>
      <c r="BS422" s="273"/>
      <c r="BT422" s="273"/>
      <c r="BU422" s="273"/>
      <c r="BV422" s="273"/>
      <c r="BW422" s="273"/>
      <c r="BX422" s="273"/>
      <c r="BY422" s="273"/>
      <c r="BZ422" s="273"/>
      <c r="CA422" s="273"/>
      <c r="CB422" s="273"/>
      <c r="CC422" s="273"/>
      <c r="CD422" s="273"/>
      <c r="CE422" s="273"/>
      <c r="CF422" s="273"/>
      <c r="CG422" s="273"/>
      <c r="CH422" s="273"/>
      <c r="CI422" s="273"/>
      <c r="CJ422" s="273"/>
      <c r="CK422" s="273"/>
      <c r="CL422" s="273"/>
      <c r="CM422" s="273"/>
      <c r="CN422" s="273"/>
      <c r="CO422" s="273"/>
      <c r="CP422" s="273"/>
      <c r="CQ422" s="273"/>
      <c r="CR422" s="273"/>
      <c r="CS422" s="273"/>
      <c r="CT422" s="273"/>
      <c r="CU422" s="273"/>
      <c r="CV422" s="273"/>
      <c r="CW422" s="273"/>
      <c r="CX422" s="273"/>
      <c r="CY422" s="273"/>
      <c r="CZ422" s="273"/>
      <c r="DA422" s="273"/>
      <c r="DB422" s="273"/>
      <c r="DC422" s="273"/>
      <c r="DD422" s="273"/>
      <c r="DE422" s="273"/>
      <c r="DF422" s="273"/>
      <c r="DG422" s="273"/>
      <c r="DH422" s="273"/>
      <c r="DI422" s="273"/>
      <c r="DJ422" s="273"/>
      <c r="DK422" s="273"/>
      <c r="DL422" s="273"/>
      <c r="DM422" s="273"/>
      <c r="DN422" s="273"/>
      <c r="DO422" s="273"/>
      <c r="DP422" s="273"/>
      <c r="DQ422" s="273"/>
      <c r="DR422" s="273"/>
      <c r="DS422" s="273"/>
      <c r="DT422" s="273"/>
      <c r="DU422" s="273"/>
      <c r="DV422" s="273"/>
      <c r="DW422" s="273"/>
      <c r="DX422" s="273"/>
      <c r="DY422" s="273"/>
      <c r="DZ422" s="273"/>
      <c r="EA422" s="273"/>
      <c r="EB422" s="273"/>
      <c r="EC422" s="273"/>
      <c r="ED422" s="273"/>
      <c r="EE422" s="273"/>
      <c r="EF422" s="273"/>
      <c r="EG422" s="273"/>
      <c r="EH422" s="273"/>
      <c r="EI422" s="273"/>
      <c r="EJ422" s="273"/>
      <c r="EK422" s="273"/>
      <c r="EL422" s="273"/>
      <c r="EM422" s="273"/>
      <c r="EN422" s="273"/>
      <c r="EO422" s="273"/>
      <c r="EP422" s="273"/>
      <c r="EQ422" s="273"/>
      <c r="ER422" s="273"/>
      <c r="ES422" s="273"/>
      <c r="ET422" s="273"/>
      <c r="EU422" s="273"/>
      <c r="EV422" s="273"/>
      <c r="EW422" s="273"/>
      <c r="EX422" s="273"/>
      <c r="EY422" s="273"/>
      <c r="EZ422" s="273"/>
      <c r="FA422" s="273"/>
      <c r="FB422" s="273"/>
      <c r="FC422" s="273"/>
      <c r="FD422" s="273"/>
      <c r="FE422" s="273"/>
      <c r="FF422" s="273"/>
      <c r="FG422" s="273"/>
      <c r="FH422" s="273"/>
      <c r="FI422" s="273"/>
      <c r="FJ422" s="273"/>
      <c r="FK422" s="273"/>
      <c r="FL422" s="273"/>
      <c r="FM422" s="273"/>
      <c r="FN422" s="273"/>
      <c r="FO422" s="273"/>
      <c r="FP422" s="273"/>
      <c r="FQ422" s="273"/>
      <c r="FR422" s="273"/>
      <c r="FS422" s="273"/>
      <c r="FT422" s="273"/>
      <c r="FU422" s="273"/>
      <c r="FV422" s="273"/>
      <c r="FW422" s="273"/>
      <c r="FX422" s="273"/>
      <c r="FY422" s="273"/>
      <c r="FZ422" s="273"/>
      <c r="GA422" s="273"/>
      <c r="GB422" s="273"/>
      <c r="GC422" s="273"/>
      <c r="GD422" s="273"/>
      <c r="GE422" s="273"/>
      <c r="GF422" s="273"/>
      <c r="GG422" s="273"/>
      <c r="GH422" s="273"/>
      <c r="GI422" s="273"/>
      <c r="GJ422" s="273"/>
      <c r="GK422" s="273"/>
      <c r="GL422" s="273"/>
      <c r="GM422" s="273"/>
      <c r="GN422" s="273"/>
      <c r="GO422" s="273"/>
      <c r="GP422" s="273"/>
      <c r="GQ422" s="273"/>
      <c r="GR422" s="273"/>
      <c r="GS422" s="273"/>
      <c r="GT422" s="273"/>
      <c r="GU422" s="273"/>
      <c r="GV422" s="273"/>
      <c r="GW422" s="273"/>
      <c r="GX422" s="273"/>
      <c r="GY422" s="273"/>
      <c r="GZ422" s="273"/>
      <c r="HA422" s="273"/>
      <c r="HB422" s="273"/>
      <c r="HC422" s="273"/>
      <c r="HD422" s="273"/>
      <c r="HE422" s="273"/>
      <c r="HF422" s="273"/>
      <c r="HG422" s="273"/>
      <c r="HH422" s="273"/>
      <c r="HI422" s="273"/>
      <c r="HJ422" s="273"/>
      <c r="HK422" s="273"/>
      <c r="HL422" s="273"/>
      <c r="HM422" s="273"/>
      <c r="HN422" s="273"/>
      <c r="HO422" s="273"/>
      <c r="HP422" s="273"/>
      <c r="HQ422" s="273"/>
      <c r="HR422" s="273"/>
      <c r="HS422" s="273"/>
      <c r="HT422" s="273"/>
      <c r="HU422" s="273"/>
      <c r="HV422" s="273"/>
      <c r="HW422" s="273"/>
      <c r="HX422" s="273"/>
      <c r="HY422" s="273"/>
      <c r="HZ422" s="273"/>
      <c r="IA422" s="273"/>
      <c r="IB422" s="273"/>
      <c r="IC422" s="273"/>
      <c r="ID422" s="273"/>
      <c r="IE422" s="273"/>
      <c r="IF422" s="273"/>
      <c r="IG422" s="273"/>
      <c r="IH422" s="273"/>
      <c r="II422" s="273"/>
      <c r="IJ422" s="273"/>
      <c r="IK422" s="273"/>
      <c r="IL422" s="273"/>
      <c r="IM422" s="273"/>
      <c r="IN422" s="273"/>
      <c r="IO422" s="273"/>
      <c r="IP422" s="273"/>
      <c r="IQ422" s="273"/>
      <c r="IR422" s="273"/>
      <c r="IS422" s="273"/>
      <c r="IT422" s="273"/>
    </row>
    <row r="423" spans="1:254" s="271" customFormat="1" ht="22.5" customHeight="1" x14ac:dyDescent="0.2">
      <c r="A423" s="324" t="s">
        <v>560</v>
      </c>
      <c r="B423" s="325" t="s">
        <v>898</v>
      </c>
      <c r="C423" s="326" t="s">
        <v>897</v>
      </c>
      <c r="D423" s="327" t="s">
        <v>490</v>
      </c>
      <c r="E423" s="328">
        <v>2</v>
      </c>
      <c r="F423" s="329" t="s">
        <v>877</v>
      </c>
      <c r="G423" s="330" t="s">
        <v>876</v>
      </c>
      <c r="H423" s="273"/>
      <c r="I423" s="273"/>
      <c r="J423" s="273"/>
      <c r="K423" s="273"/>
      <c r="L423" s="273"/>
      <c r="M423" s="273"/>
      <c r="N423" s="273"/>
      <c r="O423" s="273"/>
      <c r="P423" s="273"/>
      <c r="Q423" s="273"/>
      <c r="R423" s="273"/>
      <c r="S423" s="273"/>
      <c r="T423" s="273">
        <f>[4]Source!P100</f>
        <v>1255</v>
      </c>
      <c r="U423" s="273"/>
      <c r="V423" s="273"/>
      <c r="W423" s="273"/>
      <c r="X423" s="273"/>
      <c r="Y423" s="273"/>
      <c r="Z423" s="273"/>
      <c r="AA423" s="273"/>
      <c r="AB423" s="273"/>
      <c r="AC423" s="273"/>
      <c r="AD423" s="273"/>
      <c r="AE423" s="273"/>
      <c r="AF423" s="273"/>
      <c r="AG423" s="273"/>
      <c r="AH423" s="273"/>
      <c r="AI423" s="273"/>
      <c r="AJ423" s="273"/>
      <c r="AK423" s="273"/>
      <c r="AL423" s="273"/>
      <c r="AM423" s="273"/>
      <c r="AN423" s="273"/>
      <c r="AO423" s="273"/>
      <c r="AP423" s="273"/>
      <c r="AQ423" s="273"/>
      <c r="AR423" s="273"/>
      <c r="AS423" s="273"/>
      <c r="AT423" s="273"/>
      <c r="AU423" s="273"/>
      <c r="AV423" s="273"/>
      <c r="AW423" s="273"/>
      <c r="AX423" s="273"/>
      <c r="AY423" s="273"/>
      <c r="AZ423" s="273"/>
      <c r="BA423" s="273"/>
      <c r="BB423" s="273"/>
      <c r="BC423" s="273"/>
      <c r="BD423" s="273"/>
      <c r="BE423" s="273"/>
      <c r="BF423" s="273"/>
      <c r="BG423" s="273"/>
      <c r="BH423" s="273"/>
      <c r="BI423" s="273"/>
      <c r="BJ423" s="273"/>
      <c r="BK423" s="273"/>
      <c r="BL423" s="273"/>
      <c r="BM423" s="273"/>
      <c r="BN423" s="273"/>
      <c r="BO423" s="273"/>
      <c r="BP423" s="273"/>
      <c r="BQ423" s="273"/>
      <c r="BR423" s="273"/>
      <c r="BS423" s="273"/>
      <c r="BT423" s="273"/>
      <c r="BU423" s="273"/>
      <c r="BV423" s="273"/>
      <c r="BW423" s="273"/>
      <c r="BX423" s="273"/>
      <c r="BY423" s="273"/>
      <c r="BZ423" s="273"/>
      <c r="CA423" s="273"/>
      <c r="CB423" s="273"/>
      <c r="CC423" s="273"/>
      <c r="CD423" s="273"/>
      <c r="CE423" s="273"/>
      <c r="CF423" s="273"/>
      <c r="CG423" s="273"/>
      <c r="CH423" s="273"/>
      <c r="CI423" s="273"/>
      <c r="CJ423" s="273"/>
      <c r="CK423" s="273"/>
      <c r="CL423" s="273"/>
      <c r="CM423" s="273"/>
      <c r="CN423" s="273"/>
      <c r="CO423" s="273"/>
      <c r="CP423" s="273"/>
      <c r="CQ423" s="273"/>
      <c r="CR423" s="273"/>
      <c r="CS423" s="273"/>
      <c r="CT423" s="273"/>
      <c r="CU423" s="273"/>
      <c r="CV423" s="273"/>
      <c r="CW423" s="273"/>
      <c r="CX423" s="273"/>
      <c r="CY423" s="273"/>
      <c r="CZ423" s="273"/>
      <c r="DA423" s="273"/>
      <c r="DB423" s="273"/>
      <c r="DC423" s="273"/>
      <c r="DD423" s="273"/>
      <c r="DE423" s="273"/>
      <c r="DF423" s="273"/>
      <c r="DG423" s="273"/>
      <c r="DH423" s="273">
        <f>IF(E422&gt;0,ROUND([4]Source!P100/E422,2),0)</f>
        <v>627.5</v>
      </c>
      <c r="DI423" s="273"/>
      <c r="DJ423" s="273"/>
      <c r="DK423" s="323" t="str">
        <f>F423</f>
        <v xml:space="preserve">Материал </v>
      </c>
      <c r="DL423" s="273">
        <f>[4]Source!P100</f>
        <v>1255</v>
      </c>
      <c r="DM423" s="273"/>
      <c r="DN423" s="273"/>
      <c r="DO423" s="273"/>
      <c r="DP423" s="273"/>
      <c r="DQ423" s="273"/>
      <c r="DR423" s="273"/>
      <c r="DS423" s="273"/>
      <c r="DT423" s="273"/>
      <c r="DU423" s="273"/>
      <c r="DV423" s="273"/>
      <c r="DW423" s="273"/>
      <c r="DX423" s="273"/>
      <c r="DY423" s="273"/>
      <c r="DZ423" s="273"/>
      <c r="EA423" s="273"/>
      <c r="EB423" s="273"/>
      <c r="EC423" s="273"/>
      <c r="ED423" s="273"/>
      <c r="EE423" s="273"/>
      <c r="EF423" s="273"/>
      <c r="EG423" s="273"/>
      <c r="EH423" s="273"/>
      <c r="EI423" s="273"/>
      <c r="EJ423" s="273"/>
      <c r="EK423" s="273"/>
      <c r="EL423" s="273"/>
      <c r="EM423" s="273"/>
      <c r="EN423" s="273"/>
      <c r="EO423" s="273"/>
      <c r="EP423" s="273"/>
      <c r="EQ423" s="273"/>
      <c r="ER423" s="273"/>
      <c r="ES423" s="273"/>
      <c r="ET423" s="273"/>
      <c r="EU423" s="273"/>
      <c r="EV423" s="273"/>
      <c r="EW423" s="273"/>
      <c r="EX423" s="273"/>
      <c r="EY423" s="273"/>
      <c r="EZ423" s="273"/>
      <c r="FA423" s="273"/>
      <c r="FB423" s="273"/>
      <c r="FC423" s="273"/>
      <c r="FD423" s="273"/>
      <c r="FE423" s="273"/>
      <c r="FF423" s="273"/>
      <c r="FG423" s="273"/>
      <c r="FH423" s="273"/>
      <c r="FI423" s="273"/>
      <c r="FJ423" s="273"/>
      <c r="FK423" s="273"/>
      <c r="FL423" s="273"/>
      <c r="FM423" s="273"/>
      <c r="FN423" s="273"/>
      <c r="FO423" s="273"/>
      <c r="FP423" s="273"/>
      <c r="FQ423" s="273"/>
      <c r="FR423" s="273"/>
      <c r="FS423" s="273"/>
      <c r="FT423" s="273"/>
      <c r="FU423" s="273"/>
      <c r="FV423" s="273"/>
      <c r="FW423" s="273"/>
      <c r="FX423" s="273"/>
      <c r="FY423" s="273"/>
      <c r="FZ423" s="273"/>
      <c r="GA423" s="273"/>
      <c r="GB423" s="273"/>
      <c r="GC423" s="273"/>
      <c r="GD423" s="273"/>
      <c r="GE423" s="273"/>
      <c r="GF423" s="273"/>
      <c r="GG423" s="273"/>
      <c r="GH423" s="273"/>
      <c r="GI423" s="273"/>
      <c r="GJ423" s="273"/>
      <c r="GK423" s="273"/>
      <c r="GL423" s="273"/>
      <c r="GM423" s="273"/>
      <c r="GN423" s="273"/>
      <c r="GO423" s="273"/>
      <c r="GP423" s="273"/>
      <c r="GQ423" s="273"/>
      <c r="GR423" s="273"/>
      <c r="GS423" s="273"/>
      <c r="GT423" s="273"/>
      <c r="GU423" s="273"/>
      <c r="GV423" s="273"/>
      <c r="GW423" s="273"/>
      <c r="GX423" s="273"/>
      <c r="GY423" s="273"/>
      <c r="GZ423" s="273"/>
      <c r="HA423" s="273"/>
      <c r="HB423" s="273"/>
      <c r="HC423" s="273"/>
      <c r="HD423" s="273"/>
      <c r="HE423" s="273"/>
      <c r="HF423" s="273"/>
      <c r="HG423" s="273"/>
      <c r="HH423" s="273"/>
      <c r="HI423" s="273"/>
      <c r="HJ423" s="273"/>
      <c r="HK423" s="273"/>
      <c r="HL423" s="273"/>
      <c r="HM423" s="273"/>
      <c r="HN423" s="273"/>
      <c r="HO423" s="273"/>
      <c r="HP423" s="273"/>
      <c r="HQ423" s="273"/>
      <c r="HR423" s="273"/>
      <c r="HS423" s="273"/>
      <c r="HT423" s="273"/>
      <c r="HU423" s="273"/>
      <c r="HV423" s="273"/>
      <c r="HW423" s="273"/>
      <c r="HX423" s="273"/>
      <c r="HY423" s="273"/>
      <c r="HZ423" s="273"/>
      <c r="IA423" s="273"/>
      <c r="IB423" s="273"/>
      <c r="IC423" s="273"/>
      <c r="ID423" s="273"/>
      <c r="IE423" s="273"/>
      <c r="IF423" s="273"/>
      <c r="IG423" s="273"/>
      <c r="IH423" s="273"/>
      <c r="II423" s="273"/>
      <c r="IJ423" s="273"/>
      <c r="IK423" s="273"/>
      <c r="IL423" s="273"/>
      <c r="IM423" s="273"/>
      <c r="IN423" s="273"/>
      <c r="IO423" s="273"/>
      <c r="IP423" s="273"/>
      <c r="IQ423" s="273"/>
      <c r="IR423" s="273"/>
      <c r="IS423" s="273"/>
      <c r="IT423" s="273"/>
    </row>
    <row r="424" spans="1:254" customFormat="1" ht="16.5" customHeight="1" thickBot="1" x14ac:dyDescent="0.25">
      <c r="C424" s="25" t="s">
        <v>328</v>
      </c>
      <c r="D424" s="25"/>
      <c r="E424" s="25"/>
      <c r="F424" s="25"/>
      <c r="G424" s="267">
        <v>311383.2</v>
      </c>
    </row>
    <row r="425" spans="1:254" customFormat="1" ht="16.5" customHeight="1" x14ac:dyDescent="0.2">
      <c r="A425" s="49"/>
      <c r="B425" s="49"/>
      <c r="C425" s="268"/>
      <c r="D425" s="49"/>
      <c r="E425" s="49"/>
      <c r="F425" s="49"/>
      <c r="G425" s="49"/>
    </row>
    <row r="426" spans="1:254" customFormat="1" ht="16.5" customHeight="1" x14ac:dyDescent="0.2">
      <c r="A426" s="444" t="s">
        <v>998</v>
      </c>
      <c r="B426" s="444"/>
      <c r="C426" s="444"/>
      <c r="D426" s="444"/>
      <c r="E426" s="444"/>
      <c r="F426" s="444"/>
      <c r="G426" s="444"/>
    </row>
    <row r="427" spans="1:254" customFormat="1" ht="16.5" customHeight="1" x14ac:dyDescent="0.2">
      <c r="A427" s="50"/>
      <c r="B427" s="50"/>
      <c r="C427" s="407" t="s">
        <v>997</v>
      </c>
      <c r="D427" s="407"/>
      <c r="E427" s="407"/>
      <c r="F427" s="407"/>
      <c r="G427" s="407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51" t="str">
        <f>C427</f>
        <v>Технические средства организации дорожного движения</v>
      </c>
      <c r="BX427" s="23"/>
      <c r="BY427" s="23"/>
      <c r="BZ427" s="23"/>
      <c r="CA427" s="23"/>
      <c r="CB427" s="23"/>
      <c r="CC427" s="23"/>
      <c r="CD427" s="23"/>
      <c r="CE427" s="23"/>
      <c r="CF427" s="23"/>
      <c r="CG427" s="23"/>
      <c r="CH427" s="23"/>
      <c r="CI427" s="23"/>
      <c r="CJ427" s="23"/>
      <c r="CK427" s="23"/>
      <c r="CL427" s="23"/>
      <c r="CM427" s="23"/>
      <c r="CN427" s="23"/>
      <c r="CO427" s="23"/>
      <c r="CP427" s="23"/>
      <c r="CQ427" s="23"/>
      <c r="CR427" s="23"/>
      <c r="CS427" s="23"/>
      <c r="CT427" s="23"/>
      <c r="CU427" s="23"/>
      <c r="CV427" s="23"/>
      <c r="CW427" s="23"/>
      <c r="CX427" s="23"/>
      <c r="CY427" s="23"/>
      <c r="CZ427" s="23"/>
      <c r="DA427" s="23"/>
      <c r="DB427" s="23"/>
      <c r="DC427" s="23"/>
      <c r="DD427" s="23"/>
      <c r="DE427" s="23"/>
      <c r="DF427" s="23"/>
      <c r="DG427" s="23"/>
      <c r="DH427" s="23"/>
      <c r="DI427" s="23"/>
      <c r="DJ427" s="23"/>
      <c r="DK427" s="23"/>
      <c r="DL427" s="23"/>
      <c r="DM427" s="23"/>
      <c r="DN427" s="23"/>
      <c r="DO427" s="23"/>
      <c r="DP427" s="23"/>
      <c r="DQ427" s="23"/>
      <c r="DR427" s="23"/>
      <c r="DS427" s="23"/>
      <c r="DT427" s="23"/>
      <c r="DU427" s="23"/>
      <c r="DV427" s="23"/>
      <c r="DW427" s="23"/>
      <c r="DX427" s="23"/>
      <c r="DY427" s="23"/>
      <c r="DZ427" s="23"/>
      <c r="EA427" s="23"/>
      <c r="EB427" s="23"/>
      <c r="EC427" s="23"/>
      <c r="ED427" s="23"/>
      <c r="EE427" s="23"/>
      <c r="EF427" s="23"/>
      <c r="EG427" s="23"/>
      <c r="EH427" s="23"/>
      <c r="EI427" s="23"/>
      <c r="EJ427" s="23"/>
      <c r="EK427" s="23"/>
      <c r="EL427" s="23"/>
      <c r="EM427" s="23"/>
      <c r="EN427" s="23"/>
      <c r="EO427" s="23"/>
      <c r="EP427" s="23"/>
      <c r="EQ427" s="23"/>
      <c r="ER427" s="23"/>
      <c r="ES427" s="23"/>
      <c r="ET427" s="23"/>
      <c r="EU427" s="23"/>
      <c r="EV427" s="23"/>
      <c r="EW427" s="23"/>
      <c r="EX427" s="23"/>
      <c r="EY427" s="23"/>
      <c r="EZ427" s="23"/>
      <c r="FA427" s="23"/>
      <c r="FB427" s="23"/>
      <c r="FC427" s="23"/>
      <c r="FD427" s="23"/>
      <c r="FE427" s="23"/>
      <c r="FF427" s="23"/>
      <c r="FG427" s="23"/>
      <c r="FH427" s="23"/>
      <c r="FI427" s="23"/>
      <c r="FJ427" s="23"/>
      <c r="FK427" s="23"/>
      <c r="FL427" s="23"/>
      <c r="FM427" s="23"/>
      <c r="FN427" s="23"/>
      <c r="FO427" s="23"/>
      <c r="FP427" s="23"/>
      <c r="FQ427" s="23"/>
      <c r="FR427" s="23"/>
      <c r="FS427" s="23"/>
      <c r="FT427" s="23"/>
      <c r="FU427" s="23"/>
      <c r="FV427" s="23"/>
      <c r="FW427" s="23"/>
      <c r="FX427" s="23"/>
      <c r="FY427" s="23"/>
      <c r="FZ427" s="23"/>
      <c r="GA427" s="23"/>
      <c r="GB427" s="23"/>
      <c r="GC427" s="23"/>
      <c r="GD427" s="23"/>
      <c r="GE427" s="23"/>
      <c r="GF427" s="23"/>
      <c r="GG427" s="23"/>
      <c r="GH427" s="23"/>
      <c r="GI427" s="23"/>
      <c r="GJ427" s="23"/>
      <c r="GK427" s="23"/>
      <c r="GL427" s="23"/>
      <c r="GM427" s="23"/>
      <c r="GN427" s="23"/>
      <c r="GO427" s="23"/>
      <c r="GP427" s="23"/>
      <c r="GQ427" s="23"/>
      <c r="GR427" s="23"/>
      <c r="GS427" s="23"/>
      <c r="GT427" s="23"/>
      <c r="GU427" s="23"/>
      <c r="GV427" s="23"/>
      <c r="GW427" s="23"/>
      <c r="GX427" s="23"/>
      <c r="GY427" s="23"/>
      <c r="GZ427" s="23"/>
      <c r="HA427" s="23"/>
      <c r="HB427" s="23"/>
      <c r="HC427" s="23"/>
      <c r="HD427" s="23"/>
      <c r="HE427" s="23"/>
      <c r="HF427" s="23"/>
      <c r="HG427" s="23"/>
      <c r="HH427" s="23"/>
      <c r="HI427" s="23"/>
      <c r="HJ427" s="23"/>
      <c r="HK427" s="23"/>
      <c r="HL427" s="23"/>
      <c r="HM427" s="23"/>
      <c r="HN427" s="23"/>
      <c r="HO427" s="23"/>
      <c r="HP427" s="23"/>
      <c r="HQ427" s="23"/>
      <c r="HR427" s="23"/>
      <c r="HS427" s="23"/>
      <c r="HT427" s="23"/>
      <c r="HU427" s="23"/>
      <c r="HV427" s="23"/>
      <c r="HW427" s="23"/>
      <c r="HX427" s="23"/>
      <c r="HY427" s="23"/>
      <c r="HZ427" s="23"/>
      <c r="IA427" s="23"/>
      <c r="IB427" s="23"/>
      <c r="IC427" s="23"/>
      <c r="ID427" s="23"/>
      <c r="IE427" s="23"/>
      <c r="IF427" s="23"/>
      <c r="IG427" s="23"/>
      <c r="IH427" s="23"/>
      <c r="II427" s="23"/>
      <c r="IJ427" s="23"/>
      <c r="IK427" s="23"/>
      <c r="IL427" s="23"/>
      <c r="IM427" s="23"/>
      <c r="IN427" s="23"/>
      <c r="IO427" s="23"/>
      <c r="IP427" s="23"/>
      <c r="IQ427" s="23"/>
      <c r="IR427" s="23"/>
      <c r="IS427" s="23"/>
      <c r="IT427" s="23"/>
    </row>
    <row r="428" spans="1:254" customFormat="1" ht="13.5" thickBot="1" x14ac:dyDescent="0.25"/>
    <row r="429" spans="1:254" customFormat="1" ht="21.75" customHeight="1" x14ac:dyDescent="0.2">
      <c r="A429" s="52">
        <v>1</v>
      </c>
      <c r="B429" s="60" t="s">
        <v>996</v>
      </c>
      <c r="C429" s="53" t="s">
        <v>995</v>
      </c>
      <c r="D429" s="54" t="s">
        <v>464</v>
      </c>
      <c r="E429" s="55">
        <v>0.39739999999999998</v>
      </c>
      <c r="F429" s="242"/>
      <c r="G429" s="59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  <c r="BX429" s="23"/>
      <c r="BY429" s="23"/>
      <c r="BZ429" s="23"/>
      <c r="CA429" s="23"/>
      <c r="CB429" s="23"/>
      <c r="CC429" s="23"/>
      <c r="CD429" s="23"/>
      <c r="CE429" s="23"/>
      <c r="CF429" s="23"/>
      <c r="CG429" s="23"/>
      <c r="CH429" s="23"/>
      <c r="CI429" s="23"/>
      <c r="CJ429" s="23"/>
      <c r="CK429" s="23"/>
      <c r="CL429" s="23"/>
      <c r="CM429" s="23"/>
      <c r="CN429" s="23"/>
      <c r="CO429" s="23"/>
      <c r="CP429" s="23"/>
      <c r="CQ429" s="23"/>
      <c r="CR429" s="23"/>
      <c r="CS429" s="23"/>
      <c r="CT429" s="23"/>
      <c r="CU429" s="23"/>
      <c r="CV429" s="23"/>
      <c r="CW429" s="23"/>
      <c r="CX429" s="23"/>
      <c r="CY429" s="23"/>
      <c r="CZ429" s="23"/>
      <c r="DA429" s="23"/>
      <c r="DB429" s="23"/>
      <c r="DC429" s="23"/>
      <c r="DD429" s="23"/>
      <c r="DE429" s="23"/>
      <c r="DF429" s="23"/>
      <c r="DG429" s="23"/>
      <c r="DH429" s="23"/>
      <c r="DI429" s="23"/>
      <c r="DJ429" s="23"/>
      <c r="DK429" s="23"/>
      <c r="DL429" s="23"/>
      <c r="DM429" s="23"/>
      <c r="DN429" s="23"/>
      <c r="DO429" s="23"/>
      <c r="DP429" s="23"/>
      <c r="DQ429" s="23"/>
      <c r="DR429" s="23"/>
      <c r="DS429" s="23"/>
      <c r="DT429" s="23"/>
      <c r="DU429" s="23"/>
      <c r="DV429" s="23"/>
      <c r="DW429" s="23"/>
      <c r="DX429" s="23"/>
      <c r="DY429" s="23"/>
      <c r="DZ429" s="23"/>
      <c r="EA429" s="23"/>
      <c r="EB429" s="23"/>
      <c r="EC429" s="23"/>
      <c r="ED429" s="23"/>
      <c r="EE429" s="23"/>
      <c r="EF429" s="23"/>
      <c r="EG429" s="23"/>
      <c r="EH429" s="23"/>
      <c r="EI429" s="23"/>
      <c r="EJ429" s="23"/>
      <c r="EK429" s="23"/>
      <c r="EL429" s="23"/>
      <c r="EM429" s="23"/>
      <c r="EN429" s="23"/>
      <c r="EO429" s="23"/>
      <c r="EP429" s="23"/>
      <c r="EQ429" s="23"/>
      <c r="ER429" s="23"/>
      <c r="ES429" s="23"/>
      <c r="ET429" s="23"/>
      <c r="EU429" s="23"/>
      <c r="EV429" s="23"/>
      <c r="EW429" s="23"/>
      <c r="EX429" s="23"/>
      <c r="EY429" s="23"/>
      <c r="EZ429" s="23"/>
      <c r="FA429" s="23"/>
      <c r="FB429" s="23"/>
      <c r="FC429" s="23"/>
      <c r="FD429" s="23"/>
      <c r="FE429" s="23"/>
      <c r="FF429" s="23"/>
      <c r="FG429" s="23"/>
      <c r="FH429" s="23"/>
      <c r="FI429" s="23"/>
      <c r="FJ429" s="23"/>
      <c r="FK429" s="23"/>
      <c r="FL429" s="23"/>
      <c r="FM429" s="23"/>
      <c r="FN429" s="23"/>
      <c r="FO429" s="23"/>
      <c r="FP429" s="23"/>
      <c r="FQ429" s="23"/>
      <c r="FR429" s="23"/>
      <c r="FS429" s="23"/>
      <c r="FT429" s="23"/>
      <c r="FU429" s="23"/>
      <c r="FV429" s="23"/>
      <c r="FW429" s="23"/>
      <c r="FX429" s="23"/>
      <c r="FY429" s="23"/>
      <c r="FZ429" s="23"/>
      <c r="GA429" s="23"/>
      <c r="GB429" s="23"/>
      <c r="GC429" s="23"/>
      <c r="GD429" s="23"/>
      <c r="GE429" s="23"/>
      <c r="GF429" s="23"/>
      <c r="GG429" s="23"/>
      <c r="GH429" s="23"/>
      <c r="GI429" s="23"/>
      <c r="GJ429" s="23"/>
      <c r="GK429" s="23"/>
      <c r="GL429" s="23"/>
      <c r="GM429" s="23"/>
      <c r="GN429" s="23"/>
      <c r="GO429" s="23"/>
      <c r="GP429" s="23"/>
      <c r="GQ429" s="23"/>
      <c r="GR429" s="23"/>
      <c r="GS429" s="23"/>
      <c r="GT429" s="23"/>
      <c r="GU429" s="23"/>
      <c r="GV429" s="23"/>
      <c r="GW429" s="23"/>
      <c r="GX429" s="23"/>
      <c r="GY429" s="23"/>
      <c r="GZ429" s="23"/>
      <c r="HA429" s="23"/>
      <c r="HB429" s="23"/>
      <c r="HC429" s="23"/>
      <c r="HD429" s="23"/>
      <c r="HE429" s="23"/>
      <c r="HF429" s="23"/>
      <c r="HG429" s="23"/>
      <c r="HH429" s="23"/>
      <c r="HI429" s="23"/>
      <c r="HJ429" s="23"/>
      <c r="HK429" s="23"/>
      <c r="HL429" s="23"/>
      <c r="HM429" s="23"/>
      <c r="HN429" s="23"/>
      <c r="HO429" s="23"/>
      <c r="HP429" s="23"/>
      <c r="HQ429" s="23"/>
      <c r="HR429" s="23"/>
      <c r="HS429" s="23"/>
      <c r="HT429" s="23"/>
      <c r="HU429" s="23"/>
      <c r="HV429" s="23"/>
      <c r="HW429" s="23"/>
      <c r="HX429" s="23"/>
      <c r="HY429" s="23"/>
      <c r="HZ429" s="23"/>
      <c r="IA429" s="23"/>
      <c r="IB429" s="23"/>
      <c r="IC429" s="23"/>
      <c r="ID429" s="23"/>
      <c r="IE429" s="23"/>
      <c r="IF429" s="23"/>
      <c r="IG429" s="23"/>
      <c r="IH429" s="23"/>
      <c r="II429" s="23"/>
      <c r="IJ429" s="23"/>
      <c r="IK429" s="23"/>
      <c r="IL429" s="23"/>
      <c r="IM429" s="23"/>
      <c r="IN429" s="23"/>
      <c r="IO429" s="23"/>
      <c r="IP429" s="23"/>
      <c r="IQ429" s="23"/>
      <c r="IR429" s="23"/>
      <c r="IS429" s="23"/>
      <c r="IT429" s="23"/>
    </row>
    <row r="430" spans="1:254" customFormat="1" ht="21.75" customHeight="1" x14ac:dyDescent="0.2">
      <c r="A430" s="266" t="s">
        <v>994</v>
      </c>
      <c r="B430" s="265" t="s">
        <v>511</v>
      </c>
      <c r="C430" s="264" t="s">
        <v>512</v>
      </c>
      <c r="D430" s="263" t="s">
        <v>436</v>
      </c>
      <c r="E430" s="262">
        <v>3.1799999999999998E-4</v>
      </c>
      <c r="F430" s="254" t="s">
        <v>875</v>
      </c>
      <c r="G430" s="253" t="s">
        <v>1008</v>
      </c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>
        <f>[5]Source!P28</f>
        <v>14</v>
      </c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  <c r="BX430" s="23"/>
      <c r="BY430" s="23"/>
      <c r="BZ430" s="23"/>
      <c r="CA430" s="23"/>
      <c r="CB430" s="23"/>
      <c r="CC430" s="23"/>
      <c r="CD430" s="23"/>
      <c r="CE430" s="23"/>
      <c r="CF430" s="23"/>
      <c r="CG430" s="23"/>
      <c r="CH430" s="23"/>
      <c r="CI430" s="23"/>
      <c r="CJ430" s="23"/>
      <c r="CK430" s="23"/>
      <c r="CL430" s="23"/>
      <c r="CM430" s="23"/>
      <c r="CN430" s="23"/>
      <c r="CO430" s="23"/>
      <c r="CP430" s="23"/>
      <c r="CQ430" s="23"/>
      <c r="CR430" s="23"/>
      <c r="CS430" s="23"/>
      <c r="CT430" s="23"/>
      <c r="CU430" s="23"/>
      <c r="CV430" s="23"/>
      <c r="CW430" s="23"/>
      <c r="CX430" s="23"/>
      <c r="CY430" s="23"/>
      <c r="CZ430" s="23"/>
      <c r="DA430" s="23"/>
      <c r="DB430" s="23"/>
      <c r="DC430" s="23"/>
      <c r="DD430" s="23"/>
      <c r="DE430" s="23"/>
      <c r="DF430" s="23"/>
      <c r="DG430" s="23"/>
      <c r="DH430" s="23">
        <f>IF(E429&gt;0,ROUND([5]Source!P28/E429,2),0)</f>
        <v>35.229999999999997</v>
      </c>
      <c r="DI430" s="23"/>
      <c r="DJ430" s="23"/>
      <c r="DK430" s="252" t="str">
        <f>F430</f>
        <v>Материал</v>
      </c>
      <c r="DL430" s="23">
        <f>[5]Source!P28</f>
        <v>14</v>
      </c>
      <c r="DM430" s="23"/>
      <c r="DN430" s="23"/>
      <c r="DO430" s="23"/>
      <c r="DP430" s="23"/>
      <c r="DQ430" s="23"/>
      <c r="DR430" s="23"/>
      <c r="DS430" s="23"/>
      <c r="DT430" s="23"/>
      <c r="DU430" s="23"/>
      <c r="DV430" s="23"/>
      <c r="DW430" s="23"/>
      <c r="DX430" s="23"/>
      <c r="DY430" s="23"/>
      <c r="DZ430" s="23"/>
      <c r="EA430" s="23"/>
      <c r="EB430" s="23"/>
      <c r="EC430" s="23"/>
      <c r="ED430" s="23"/>
      <c r="EE430" s="23"/>
      <c r="EF430" s="23"/>
      <c r="EG430" s="23"/>
      <c r="EH430" s="23"/>
      <c r="EI430" s="23"/>
      <c r="EJ430" s="23"/>
      <c r="EK430" s="23"/>
      <c r="EL430" s="23"/>
      <c r="EM430" s="23"/>
      <c r="EN430" s="23"/>
      <c r="EO430" s="23"/>
      <c r="EP430" s="23"/>
      <c r="EQ430" s="23"/>
      <c r="ER430" s="23"/>
      <c r="ES430" s="23"/>
      <c r="ET430" s="23"/>
      <c r="EU430" s="23"/>
      <c r="EV430" s="23"/>
      <c r="EW430" s="23"/>
      <c r="EX430" s="23"/>
      <c r="EY430" s="23"/>
      <c r="EZ430" s="23"/>
      <c r="FA430" s="23"/>
      <c r="FB430" s="23"/>
      <c r="FC430" s="23"/>
      <c r="FD430" s="23"/>
      <c r="FE430" s="23"/>
      <c r="FF430" s="23"/>
      <c r="FG430" s="23"/>
      <c r="FH430" s="23"/>
      <c r="FI430" s="23"/>
      <c r="FJ430" s="23"/>
      <c r="FK430" s="23"/>
      <c r="FL430" s="23"/>
      <c r="FM430" s="23"/>
      <c r="FN430" s="23"/>
      <c r="FO430" s="23"/>
      <c r="FP430" s="23"/>
      <c r="FQ430" s="23"/>
      <c r="FR430" s="23"/>
      <c r="FS430" s="23"/>
      <c r="FT430" s="23"/>
      <c r="FU430" s="23"/>
      <c r="FV430" s="23"/>
      <c r="FW430" s="23"/>
      <c r="FX430" s="23"/>
      <c r="FY430" s="23"/>
      <c r="FZ430" s="23"/>
      <c r="GA430" s="23"/>
      <c r="GB430" s="23"/>
      <c r="GC430" s="23"/>
      <c r="GD430" s="23"/>
      <c r="GE430" s="23"/>
      <c r="GF430" s="23"/>
      <c r="GG430" s="23"/>
      <c r="GH430" s="23"/>
      <c r="GI430" s="23"/>
      <c r="GJ430" s="23"/>
      <c r="GK430" s="23"/>
      <c r="GL430" s="23"/>
      <c r="GM430" s="23"/>
      <c r="GN430" s="23"/>
      <c r="GO430" s="23"/>
      <c r="GP430" s="23"/>
      <c r="GQ430" s="23"/>
      <c r="GR430" s="23"/>
      <c r="GS430" s="23"/>
      <c r="GT430" s="23"/>
      <c r="GU430" s="23"/>
      <c r="GV430" s="23"/>
      <c r="GW430" s="23"/>
      <c r="GX430" s="23"/>
      <c r="GY430" s="23"/>
      <c r="GZ430" s="23"/>
      <c r="HA430" s="23"/>
      <c r="HB430" s="23"/>
      <c r="HC430" s="23"/>
      <c r="HD430" s="23"/>
      <c r="HE430" s="23"/>
      <c r="HF430" s="23"/>
      <c r="HG430" s="23"/>
      <c r="HH430" s="23"/>
      <c r="HI430" s="23"/>
      <c r="HJ430" s="23"/>
      <c r="HK430" s="23"/>
      <c r="HL430" s="23"/>
      <c r="HM430" s="23"/>
      <c r="HN430" s="23"/>
      <c r="HO430" s="23"/>
      <c r="HP430" s="23"/>
      <c r="HQ430" s="23"/>
      <c r="HR430" s="23"/>
      <c r="HS430" s="23"/>
      <c r="HT430" s="23"/>
      <c r="HU430" s="23"/>
      <c r="HV430" s="23"/>
      <c r="HW430" s="23"/>
      <c r="HX430" s="23"/>
      <c r="HY430" s="23"/>
      <c r="HZ430" s="23"/>
      <c r="IA430" s="23"/>
      <c r="IB430" s="23"/>
      <c r="IC430" s="23"/>
      <c r="ID430" s="23"/>
      <c r="IE430" s="23"/>
      <c r="IF430" s="23"/>
      <c r="IG430" s="23"/>
      <c r="IH430" s="23"/>
      <c r="II430" s="23"/>
      <c r="IJ430" s="23"/>
      <c r="IK430" s="23"/>
      <c r="IL430" s="23"/>
      <c r="IM430" s="23"/>
      <c r="IN430" s="23"/>
      <c r="IO430" s="23"/>
      <c r="IP430" s="23"/>
      <c r="IQ430" s="23"/>
      <c r="IR430" s="23"/>
      <c r="IS430" s="23"/>
      <c r="IT430" s="23"/>
    </row>
    <row r="431" spans="1:254" customFormat="1" ht="21.75" customHeight="1" x14ac:dyDescent="0.2">
      <c r="A431" s="259" t="s">
        <v>619</v>
      </c>
      <c r="B431" s="258" t="s">
        <v>513</v>
      </c>
      <c r="C431" s="257" t="s">
        <v>992</v>
      </c>
      <c r="D431" s="256" t="s">
        <v>436</v>
      </c>
      <c r="E431" s="255">
        <v>1.6691000000000001E-2</v>
      </c>
      <c r="F431" s="254" t="s">
        <v>875</v>
      </c>
      <c r="G431" s="253" t="s">
        <v>1008</v>
      </c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>
        <f>[5]Source!P30</f>
        <v>2906</v>
      </c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  <c r="BX431" s="23"/>
      <c r="BY431" s="23"/>
      <c r="BZ431" s="23"/>
      <c r="CA431" s="23"/>
      <c r="CB431" s="23"/>
      <c r="CC431" s="23"/>
      <c r="CD431" s="23"/>
      <c r="CE431" s="23"/>
      <c r="CF431" s="23"/>
      <c r="CG431" s="23"/>
      <c r="CH431" s="23"/>
      <c r="CI431" s="23"/>
      <c r="CJ431" s="23"/>
      <c r="CK431" s="23"/>
      <c r="CL431" s="23"/>
      <c r="CM431" s="23"/>
      <c r="CN431" s="23"/>
      <c r="CO431" s="23"/>
      <c r="CP431" s="23"/>
      <c r="CQ431" s="23"/>
      <c r="CR431" s="23"/>
      <c r="CS431" s="23"/>
      <c r="CT431" s="23"/>
      <c r="CU431" s="23"/>
      <c r="CV431" s="23"/>
      <c r="CW431" s="23"/>
      <c r="CX431" s="23"/>
      <c r="CY431" s="23"/>
      <c r="CZ431" s="23"/>
      <c r="DA431" s="23"/>
      <c r="DB431" s="23"/>
      <c r="DC431" s="23"/>
      <c r="DD431" s="23"/>
      <c r="DE431" s="23"/>
      <c r="DF431" s="23"/>
      <c r="DG431" s="23"/>
      <c r="DH431" s="23">
        <f>IF(E429&gt;0,ROUND([5]Source!P30/E429,2),0)</f>
        <v>7312.53</v>
      </c>
      <c r="DI431" s="23"/>
      <c r="DJ431" s="23"/>
      <c r="DK431" s="252" t="str">
        <f>F431</f>
        <v>Материал</v>
      </c>
      <c r="DL431" s="23">
        <f>[5]Source!P30</f>
        <v>2906</v>
      </c>
      <c r="DM431" s="23"/>
      <c r="DN431" s="23"/>
      <c r="DO431" s="23"/>
      <c r="DP431" s="23"/>
      <c r="DQ431" s="23"/>
      <c r="DR431" s="23"/>
      <c r="DS431" s="23"/>
      <c r="DT431" s="23"/>
      <c r="DU431" s="23"/>
      <c r="DV431" s="23"/>
      <c r="DW431" s="23"/>
      <c r="DX431" s="23"/>
      <c r="DY431" s="23"/>
      <c r="DZ431" s="23"/>
      <c r="EA431" s="23"/>
      <c r="EB431" s="23"/>
      <c r="EC431" s="23"/>
      <c r="ED431" s="23"/>
      <c r="EE431" s="23"/>
      <c r="EF431" s="23"/>
      <c r="EG431" s="23"/>
      <c r="EH431" s="23"/>
      <c r="EI431" s="23"/>
      <c r="EJ431" s="23"/>
      <c r="EK431" s="23"/>
      <c r="EL431" s="23"/>
      <c r="EM431" s="23"/>
      <c r="EN431" s="23"/>
      <c r="EO431" s="23"/>
      <c r="EP431" s="23"/>
      <c r="EQ431" s="23"/>
      <c r="ER431" s="23"/>
      <c r="ES431" s="23"/>
      <c r="ET431" s="23"/>
      <c r="EU431" s="23"/>
      <c r="EV431" s="23"/>
      <c r="EW431" s="23"/>
      <c r="EX431" s="23"/>
      <c r="EY431" s="23"/>
      <c r="EZ431" s="23"/>
      <c r="FA431" s="23"/>
      <c r="FB431" s="23"/>
      <c r="FC431" s="23"/>
      <c r="FD431" s="23"/>
      <c r="FE431" s="23"/>
      <c r="FF431" s="23"/>
      <c r="FG431" s="23"/>
      <c r="FH431" s="23"/>
      <c r="FI431" s="23"/>
      <c r="FJ431" s="23"/>
      <c r="FK431" s="23"/>
      <c r="FL431" s="23"/>
      <c r="FM431" s="23"/>
      <c r="FN431" s="23"/>
      <c r="FO431" s="23"/>
      <c r="FP431" s="23"/>
      <c r="FQ431" s="23"/>
      <c r="FR431" s="23"/>
      <c r="FS431" s="23"/>
      <c r="FT431" s="23"/>
      <c r="FU431" s="23"/>
      <c r="FV431" s="23"/>
      <c r="FW431" s="23"/>
      <c r="FX431" s="23"/>
      <c r="FY431" s="23"/>
      <c r="FZ431" s="23"/>
      <c r="GA431" s="23"/>
      <c r="GB431" s="23"/>
      <c r="GC431" s="23"/>
      <c r="GD431" s="23"/>
      <c r="GE431" s="23"/>
      <c r="GF431" s="23"/>
      <c r="GG431" s="23"/>
      <c r="GH431" s="23"/>
      <c r="GI431" s="23"/>
      <c r="GJ431" s="23"/>
      <c r="GK431" s="23"/>
      <c r="GL431" s="23"/>
      <c r="GM431" s="23"/>
      <c r="GN431" s="23"/>
      <c r="GO431" s="23"/>
      <c r="GP431" s="23"/>
      <c r="GQ431" s="23"/>
      <c r="GR431" s="23"/>
      <c r="GS431" s="23"/>
      <c r="GT431" s="23"/>
      <c r="GU431" s="23"/>
      <c r="GV431" s="23"/>
      <c r="GW431" s="23"/>
      <c r="GX431" s="23"/>
      <c r="GY431" s="23"/>
      <c r="GZ431" s="23"/>
      <c r="HA431" s="23"/>
      <c r="HB431" s="23"/>
      <c r="HC431" s="23"/>
      <c r="HD431" s="23"/>
      <c r="HE431" s="23"/>
      <c r="HF431" s="23"/>
      <c r="HG431" s="23"/>
      <c r="HH431" s="23"/>
      <c r="HI431" s="23"/>
      <c r="HJ431" s="23"/>
      <c r="HK431" s="23"/>
      <c r="HL431" s="23"/>
      <c r="HM431" s="23"/>
      <c r="HN431" s="23"/>
      <c r="HO431" s="23"/>
      <c r="HP431" s="23"/>
      <c r="HQ431" s="23"/>
      <c r="HR431" s="23"/>
      <c r="HS431" s="23"/>
      <c r="HT431" s="23"/>
      <c r="HU431" s="23"/>
      <c r="HV431" s="23"/>
      <c r="HW431" s="23"/>
      <c r="HX431" s="23"/>
      <c r="HY431" s="23"/>
      <c r="HZ431" s="23"/>
      <c r="IA431" s="23"/>
      <c r="IB431" s="23"/>
      <c r="IC431" s="23"/>
      <c r="ID431" s="23"/>
      <c r="IE431" s="23"/>
      <c r="IF431" s="23"/>
      <c r="IG431" s="23"/>
      <c r="IH431" s="23"/>
      <c r="II431" s="23"/>
      <c r="IJ431" s="23"/>
      <c r="IK431" s="23"/>
      <c r="IL431" s="23"/>
      <c r="IM431" s="23"/>
      <c r="IN431" s="23"/>
      <c r="IO431" s="23"/>
      <c r="IP431" s="23"/>
      <c r="IQ431" s="23"/>
      <c r="IR431" s="23"/>
      <c r="IS431" s="23"/>
      <c r="IT431" s="23"/>
    </row>
    <row r="432" spans="1:254" customFormat="1" ht="21.75" customHeight="1" x14ac:dyDescent="0.2">
      <c r="A432" s="101">
        <v>2</v>
      </c>
      <c r="B432" s="109" t="s">
        <v>463</v>
      </c>
      <c r="C432" s="102" t="s">
        <v>993</v>
      </c>
      <c r="D432" s="103" t="s">
        <v>464</v>
      </c>
      <c r="E432" s="104">
        <v>3.3437500000000002E-2</v>
      </c>
      <c r="F432" s="243"/>
      <c r="G432" s="108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  <c r="BX432" s="23"/>
      <c r="BY432" s="23"/>
      <c r="BZ432" s="23"/>
      <c r="CA432" s="23"/>
      <c r="CB432" s="23"/>
      <c r="CC432" s="23"/>
      <c r="CD432" s="23"/>
      <c r="CE432" s="23"/>
      <c r="CF432" s="23"/>
      <c r="CG432" s="23"/>
      <c r="CH432" s="23"/>
      <c r="CI432" s="23"/>
      <c r="CJ432" s="23"/>
      <c r="CK432" s="23"/>
      <c r="CL432" s="23"/>
      <c r="CM432" s="23"/>
      <c r="CN432" s="23"/>
      <c r="CO432" s="23"/>
      <c r="CP432" s="23"/>
      <c r="CQ432" s="23"/>
      <c r="CR432" s="23"/>
      <c r="CS432" s="23"/>
      <c r="CT432" s="23"/>
      <c r="CU432" s="23"/>
      <c r="CV432" s="23"/>
      <c r="CW432" s="23"/>
      <c r="CX432" s="23"/>
      <c r="CY432" s="23"/>
      <c r="CZ432" s="23"/>
      <c r="DA432" s="23"/>
      <c r="DB432" s="23"/>
      <c r="DC432" s="23"/>
      <c r="DD432" s="23"/>
      <c r="DE432" s="23"/>
      <c r="DF432" s="23"/>
      <c r="DG432" s="23"/>
      <c r="DH432" s="23"/>
      <c r="DI432" s="23"/>
      <c r="DJ432" s="23"/>
      <c r="DK432" s="23"/>
      <c r="DL432" s="23"/>
      <c r="DM432" s="23"/>
      <c r="DN432" s="23"/>
      <c r="DO432" s="23"/>
      <c r="DP432" s="23"/>
      <c r="DQ432" s="23"/>
      <c r="DR432" s="23"/>
      <c r="DS432" s="23"/>
      <c r="DT432" s="23"/>
      <c r="DU432" s="23"/>
      <c r="DV432" s="23"/>
      <c r="DW432" s="23"/>
      <c r="DX432" s="23"/>
      <c r="DY432" s="23"/>
      <c r="DZ432" s="23"/>
      <c r="EA432" s="23"/>
      <c r="EB432" s="23"/>
      <c r="EC432" s="23"/>
      <c r="ED432" s="23"/>
      <c r="EE432" s="23"/>
      <c r="EF432" s="23"/>
      <c r="EG432" s="23"/>
      <c r="EH432" s="23"/>
      <c r="EI432" s="23"/>
      <c r="EJ432" s="23"/>
      <c r="EK432" s="23"/>
      <c r="EL432" s="23"/>
      <c r="EM432" s="23"/>
      <c r="EN432" s="23"/>
      <c r="EO432" s="23"/>
      <c r="EP432" s="23"/>
      <c r="EQ432" s="23"/>
      <c r="ER432" s="23"/>
      <c r="ES432" s="23"/>
      <c r="ET432" s="23"/>
      <c r="EU432" s="23"/>
      <c r="EV432" s="23"/>
      <c r="EW432" s="23"/>
      <c r="EX432" s="23"/>
      <c r="EY432" s="23"/>
      <c r="EZ432" s="23"/>
      <c r="FA432" s="23"/>
      <c r="FB432" s="23"/>
      <c r="FC432" s="23"/>
      <c r="FD432" s="23"/>
      <c r="FE432" s="23"/>
      <c r="FF432" s="23"/>
      <c r="FG432" s="23"/>
      <c r="FH432" s="23"/>
      <c r="FI432" s="23"/>
      <c r="FJ432" s="23"/>
      <c r="FK432" s="23"/>
      <c r="FL432" s="23"/>
      <c r="FM432" s="23"/>
      <c r="FN432" s="23"/>
      <c r="FO432" s="23"/>
      <c r="FP432" s="23"/>
      <c r="FQ432" s="23"/>
      <c r="FR432" s="23"/>
      <c r="FS432" s="23"/>
      <c r="FT432" s="23"/>
      <c r="FU432" s="23"/>
      <c r="FV432" s="23"/>
      <c r="FW432" s="23"/>
      <c r="FX432" s="23"/>
      <c r="FY432" s="23"/>
      <c r="FZ432" s="23"/>
      <c r="GA432" s="23"/>
      <c r="GB432" s="23"/>
      <c r="GC432" s="23"/>
      <c r="GD432" s="23"/>
      <c r="GE432" s="23"/>
      <c r="GF432" s="23"/>
      <c r="GG432" s="23"/>
      <c r="GH432" s="23"/>
      <c r="GI432" s="23"/>
      <c r="GJ432" s="23"/>
      <c r="GK432" s="23"/>
      <c r="GL432" s="23"/>
      <c r="GM432" s="23"/>
      <c r="GN432" s="23"/>
      <c r="GO432" s="23"/>
      <c r="GP432" s="23"/>
      <c r="GQ432" s="23"/>
      <c r="GR432" s="23"/>
      <c r="GS432" s="23"/>
      <c r="GT432" s="23"/>
      <c r="GU432" s="23"/>
      <c r="GV432" s="23"/>
      <c r="GW432" s="23"/>
      <c r="GX432" s="23"/>
      <c r="GY432" s="23"/>
      <c r="GZ432" s="23"/>
      <c r="HA432" s="23"/>
      <c r="HB432" s="23"/>
      <c r="HC432" s="23"/>
      <c r="HD432" s="23"/>
      <c r="HE432" s="23"/>
      <c r="HF432" s="23"/>
      <c r="HG432" s="23"/>
      <c r="HH432" s="23"/>
      <c r="HI432" s="23"/>
      <c r="HJ432" s="23"/>
      <c r="HK432" s="23"/>
      <c r="HL432" s="23"/>
      <c r="HM432" s="23"/>
      <c r="HN432" s="23"/>
      <c r="HO432" s="23"/>
      <c r="HP432" s="23"/>
      <c r="HQ432" s="23"/>
      <c r="HR432" s="23"/>
      <c r="HS432" s="23"/>
      <c r="HT432" s="23"/>
      <c r="HU432" s="23"/>
      <c r="HV432" s="23"/>
      <c r="HW432" s="23"/>
      <c r="HX432" s="23"/>
      <c r="HY432" s="23"/>
      <c r="HZ432" s="23"/>
      <c r="IA432" s="23"/>
      <c r="IB432" s="23"/>
      <c r="IC432" s="23"/>
      <c r="ID432" s="23"/>
      <c r="IE432" s="23"/>
      <c r="IF432" s="23"/>
      <c r="IG432" s="23"/>
      <c r="IH432" s="23"/>
      <c r="II432" s="23"/>
      <c r="IJ432" s="23"/>
      <c r="IK432" s="23"/>
      <c r="IL432" s="23"/>
      <c r="IM432" s="23"/>
      <c r="IN432" s="23"/>
      <c r="IO432" s="23"/>
      <c r="IP432" s="23"/>
      <c r="IQ432" s="23"/>
      <c r="IR432" s="23"/>
      <c r="IS432" s="23"/>
      <c r="IT432" s="23"/>
    </row>
    <row r="433" spans="1:254" customFormat="1" ht="21.75" customHeight="1" x14ac:dyDescent="0.2">
      <c r="A433" s="266" t="s">
        <v>595</v>
      </c>
      <c r="B433" s="265" t="s">
        <v>511</v>
      </c>
      <c r="C433" s="264" t="s">
        <v>512</v>
      </c>
      <c r="D433" s="263" t="s">
        <v>436</v>
      </c>
      <c r="E433" s="262">
        <v>2.6999999999999999E-5</v>
      </c>
      <c r="F433" s="254" t="s">
        <v>875</v>
      </c>
      <c r="G433" s="253" t="s">
        <v>1008</v>
      </c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>
        <f>[5]Source!P34</f>
        <v>1</v>
      </c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  <c r="BX433" s="23"/>
      <c r="BY433" s="23"/>
      <c r="BZ433" s="23"/>
      <c r="CA433" s="23"/>
      <c r="CB433" s="23"/>
      <c r="CC433" s="23"/>
      <c r="CD433" s="23"/>
      <c r="CE433" s="23"/>
      <c r="CF433" s="23"/>
      <c r="CG433" s="23"/>
      <c r="CH433" s="23"/>
      <c r="CI433" s="23"/>
      <c r="CJ433" s="23"/>
      <c r="CK433" s="23"/>
      <c r="CL433" s="23"/>
      <c r="CM433" s="23"/>
      <c r="CN433" s="23"/>
      <c r="CO433" s="23"/>
      <c r="CP433" s="23"/>
      <c r="CQ433" s="23"/>
      <c r="CR433" s="23"/>
      <c r="CS433" s="23"/>
      <c r="CT433" s="23"/>
      <c r="CU433" s="23"/>
      <c r="CV433" s="23"/>
      <c r="CW433" s="23"/>
      <c r="CX433" s="23"/>
      <c r="CY433" s="23"/>
      <c r="CZ433" s="23"/>
      <c r="DA433" s="23"/>
      <c r="DB433" s="23"/>
      <c r="DC433" s="23"/>
      <c r="DD433" s="23"/>
      <c r="DE433" s="23"/>
      <c r="DF433" s="23"/>
      <c r="DG433" s="23"/>
      <c r="DH433" s="23">
        <f>IF(E432&gt;0,ROUND([5]Source!P34/E432,2),0)</f>
        <v>29.91</v>
      </c>
      <c r="DI433" s="23"/>
      <c r="DJ433" s="23"/>
      <c r="DK433" s="252" t="str">
        <f>F433</f>
        <v>Материал</v>
      </c>
      <c r="DL433" s="23">
        <f>[5]Source!P34</f>
        <v>1</v>
      </c>
      <c r="DM433" s="23"/>
      <c r="DN433" s="23"/>
      <c r="DO433" s="23"/>
      <c r="DP433" s="23"/>
      <c r="DQ433" s="23"/>
      <c r="DR433" s="23"/>
      <c r="DS433" s="23"/>
      <c r="DT433" s="23"/>
      <c r="DU433" s="23"/>
      <c r="DV433" s="23"/>
      <c r="DW433" s="23"/>
      <c r="DX433" s="23"/>
      <c r="DY433" s="23"/>
      <c r="DZ433" s="23"/>
      <c r="EA433" s="23"/>
      <c r="EB433" s="23"/>
      <c r="EC433" s="23"/>
      <c r="ED433" s="23"/>
      <c r="EE433" s="23"/>
      <c r="EF433" s="23"/>
      <c r="EG433" s="23"/>
      <c r="EH433" s="23"/>
      <c r="EI433" s="23"/>
      <c r="EJ433" s="23"/>
      <c r="EK433" s="23"/>
      <c r="EL433" s="23"/>
      <c r="EM433" s="23"/>
      <c r="EN433" s="23"/>
      <c r="EO433" s="23"/>
      <c r="EP433" s="23"/>
      <c r="EQ433" s="23"/>
      <c r="ER433" s="23"/>
      <c r="ES433" s="23"/>
      <c r="ET433" s="23"/>
      <c r="EU433" s="23"/>
      <c r="EV433" s="23"/>
      <c r="EW433" s="23"/>
      <c r="EX433" s="23"/>
      <c r="EY433" s="23"/>
      <c r="EZ433" s="23"/>
      <c r="FA433" s="23"/>
      <c r="FB433" s="23"/>
      <c r="FC433" s="23"/>
      <c r="FD433" s="23"/>
      <c r="FE433" s="23"/>
      <c r="FF433" s="23"/>
      <c r="FG433" s="23"/>
      <c r="FH433" s="23"/>
      <c r="FI433" s="23"/>
      <c r="FJ433" s="23"/>
      <c r="FK433" s="23"/>
      <c r="FL433" s="23"/>
      <c r="FM433" s="23"/>
      <c r="FN433" s="23"/>
      <c r="FO433" s="23"/>
      <c r="FP433" s="23"/>
      <c r="FQ433" s="23"/>
      <c r="FR433" s="23"/>
      <c r="FS433" s="23"/>
      <c r="FT433" s="23"/>
      <c r="FU433" s="23"/>
      <c r="FV433" s="23"/>
      <c r="FW433" s="23"/>
      <c r="FX433" s="23"/>
      <c r="FY433" s="23"/>
      <c r="FZ433" s="23"/>
      <c r="GA433" s="23"/>
      <c r="GB433" s="23"/>
      <c r="GC433" s="23"/>
      <c r="GD433" s="23"/>
      <c r="GE433" s="23"/>
      <c r="GF433" s="23"/>
      <c r="GG433" s="23"/>
      <c r="GH433" s="23"/>
      <c r="GI433" s="23"/>
      <c r="GJ433" s="23"/>
      <c r="GK433" s="23"/>
      <c r="GL433" s="23"/>
      <c r="GM433" s="23"/>
      <c r="GN433" s="23"/>
      <c r="GO433" s="23"/>
      <c r="GP433" s="23"/>
      <c r="GQ433" s="23"/>
      <c r="GR433" s="23"/>
      <c r="GS433" s="23"/>
      <c r="GT433" s="23"/>
      <c r="GU433" s="23"/>
      <c r="GV433" s="23"/>
      <c r="GW433" s="23"/>
      <c r="GX433" s="23"/>
      <c r="GY433" s="23"/>
      <c r="GZ433" s="23"/>
      <c r="HA433" s="23"/>
      <c r="HB433" s="23"/>
      <c r="HC433" s="23"/>
      <c r="HD433" s="23"/>
      <c r="HE433" s="23"/>
      <c r="HF433" s="23"/>
      <c r="HG433" s="23"/>
      <c r="HH433" s="23"/>
      <c r="HI433" s="23"/>
      <c r="HJ433" s="23"/>
      <c r="HK433" s="23"/>
      <c r="HL433" s="23"/>
      <c r="HM433" s="23"/>
      <c r="HN433" s="23"/>
      <c r="HO433" s="23"/>
      <c r="HP433" s="23"/>
      <c r="HQ433" s="23"/>
      <c r="HR433" s="23"/>
      <c r="HS433" s="23"/>
      <c r="HT433" s="23"/>
      <c r="HU433" s="23"/>
      <c r="HV433" s="23"/>
      <c r="HW433" s="23"/>
      <c r="HX433" s="23"/>
      <c r="HY433" s="23"/>
      <c r="HZ433" s="23"/>
      <c r="IA433" s="23"/>
      <c r="IB433" s="23"/>
      <c r="IC433" s="23"/>
      <c r="ID433" s="23"/>
      <c r="IE433" s="23"/>
      <c r="IF433" s="23"/>
      <c r="IG433" s="23"/>
      <c r="IH433" s="23"/>
      <c r="II433" s="23"/>
      <c r="IJ433" s="23"/>
      <c r="IK433" s="23"/>
      <c r="IL433" s="23"/>
      <c r="IM433" s="23"/>
      <c r="IN433" s="23"/>
      <c r="IO433" s="23"/>
      <c r="IP433" s="23"/>
      <c r="IQ433" s="23"/>
      <c r="IR433" s="23"/>
      <c r="IS433" s="23"/>
      <c r="IT433" s="23"/>
    </row>
    <row r="434" spans="1:254" customFormat="1" ht="21.75" customHeight="1" x14ac:dyDescent="0.2">
      <c r="A434" s="259" t="s">
        <v>592</v>
      </c>
      <c r="B434" s="258" t="s">
        <v>513</v>
      </c>
      <c r="C434" s="257" t="s">
        <v>992</v>
      </c>
      <c r="D434" s="256" t="s">
        <v>436</v>
      </c>
      <c r="E434" s="255">
        <v>5.6179999999999997E-3</v>
      </c>
      <c r="F434" s="254" t="s">
        <v>875</v>
      </c>
      <c r="G434" s="253" t="s">
        <v>1008</v>
      </c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>
        <f>[5]Source!P36</f>
        <v>978</v>
      </c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  <c r="BX434" s="23"/>
      <c r="BY434" s="23"/>
      <c r="BZ434" s="23"/>
      <c r="CA434" s="23"/>
      <c r="CB434" s="23"/>
      <c r="CC434" s="23"/>
      <c r="CD434" s="23"/>
      <c r="CE434" s="23"/>
      <c r="CF434" s="23"/>
      <c r="CG434" s="23"/>
      <c r="CH434" s="23"/>
      <c r="CI434" s="23"/>
      <c r="CJ434" s="23"/>
      <c r="CK434" s="23"/>
      <c r="CL434" s="23"/>
      <c r="CM434" s="23"/>
      <c r="CN434" s="23"/>
      <c r="CO434" s="23"/>
      <c r="CP434" s="23"/>
      <c r="CQ434" s="23"/>
      <c r="CR434" s="23"/>
      <c r="CS434" s="23"/>
      <c r="CT434" s="23"/>
      <c r="CU434" s="23"/>
      <c r="CV434" s="23"/>
      <c r="CW434" s="23"/>
      <c r="CX434" s="23"/>
      <c r="CY434" s="23"/>
      <c r="CZ434" s="23"/>
      <c r="DA434" s="23"/>
      <c r="DB434" s="23"/>
      <c r="DC434" s="23"/>
      <c r="DD434" s="23"/>
      <c r="DE434" s="23"/>
      <c r="DF434" s="23"/>
      <c r="DG434" s="23"/>
      <c r="DH434" s="23">
        <f>IF(E432&gt;0,ROUND([5]Source!P36/E432,2),0)</f>
        <v>29248.6</v>
      </c>
      <c r="DI434" s="23"/>
      <c r="DJ434" s="23"/>
      <c r="DK434" s="252" t="str">
        <f>F434</f>
        <v>Материал</v>
      </c>
      <c r="DL434" s="23">
        <f>[5]Source!P36</f>
        <v>978</v>
      </c>
      <c r="DM434" s="23"/>
      <c r="DN434" s="23"/>
      <c r="DO434" s="23"/>
      <c r="DP434" s="23"/>
      <c r="DQ434" s="23"/>
      <c r="DR434" s="23"/>
      <c r="DS434" s="23"/>
      <c r="DT434" s="23"/>
      <c r="DU434" s="23"/>
      <c r="DV434" s="23"/>
      <c r="DW434" s="23"/>
      <c r="DX434" s="23"/>
      <c r="DY434" s="23"/>
      <c r="DZ434" s="23"/>
      <c r="EA434" s="23"/>
      <c r="EB434" s="23"/>
      <c r="EC434" s="23"/>
      <c r="ED434" s="23"/>
      <c r="EE434" s="23"/>
      <c r="EF434" s="23"/>
      <c r="EG434" s="23"/>
      <c r="EH434" s="23"/>
      <c r="EI434" s="23"/>
      <c r="EJ434" s="23"/>
      <c r="EK434" s="23"/>
      <c r="EL434" s="23"/>
      <c r="EM434" s="23"/>
      <c r="EN434" s="23"/>
      <c r="EO434" s="23"/>
      <c r="EP434" s="23"/>
      <c r="EQ434" s="23"/>
      <c r="ER434" s="23"/>
      <c r="ES434" s="23"/>
      <c r="ET434" s="23"/>
      <c r="EU434" s="23"/>
      <c r="EV434" s="23"/>
      <c r="EW434" s="23"/>
      <c r="EX434" s="23"/>
      <c r="EY434" s="23"/>
      <c r="EZ434" s="23"/>
      <c r="FA434" s="23"/>
      <c r="FB434" s="23"/>
      <c r="FC434" s="23"/>
      <c r="FD434" s="23"/>
      <c r="FE434" s="23"/>
      <c r="FF434" s="23"/>
      <c r="FG434" s="23"/>
      <c r="FH434" s="23"/>
      <c r="FI434" s="23"/>
      <c r="FJ434" s="23"/>
      <c r="FK434" s="23"/>
      <c r="FL434" s="23"/>
      <c r="FM434" s="23"/>
      <c r="FN434" s="23"/>
      <c r="FO434" s="23"/>
      <c r="FP434" s="23"/>
      <c r="FQ434" s="23"/>
      <c r="FR434" s="23"/>
      <c r="FS434" s="23"/>
      <c r="FT434" s="23"/>
      <c r="FU434" s="23"/>
      <c r="FV434" s="23"/>
      <c r="FW434" s="23"/>
      <c r="FX434" s="23"/>
      <c r="FY434" s="23"/>
      <c r="FZ434" s="23"/>
      <c r="GA434" s="23"/>
      <c r="GB434" s="23"/>
      <c r="GC434" s="23"/>
      <c r="GD434" s="23"/>
      <c r="GE434" s="23"/>
      <c r="GF434" s="23"/>
      <c r="GG434" s="23"/>
      <c r="GH434" s="23"/>
      <c r="GI434" s="23"/>
      <c r="GJ434" s="23"/>
      <c r="GK434" s="23"/>
      <c r="GL434" s="23"/>
      <c r="GM434" s="23"/>
      <c r="GN434" s="23"/>
      <c r="GO434" s="23"/>
      <c r="GP434" s="23"/>
      <c r="GQ434" s="23"/>
      <c r="GR434" s="23"/>
      <c r="GS434" s="23"/>
      <c r="GT434" s="23"/>
      <c r="GU434" s="23"/>
      <c r="GV434" s="23"/>
      <c r="GW434" s="23"/>
      <c r="GX434" s="23"/>
      <c r="GY434" s="23"/>
      <c r="GZ434" s="23"/>
      <c r="HA434" s="23"/>
      <c r="HB434" s="23"/>
      <c r="HC434" s="23"/>
      <c r="HD434" s="23"/>
      <c r="HE434" s="23"/>
      <c r="HF434" s="23"/>
      <c r="HG434" s="23"/>
      <c r="HH434" s="23"/>
      <c r="HI434" s="23"/>
      <c r="HJ434" s="23"/>
      <c r="HK434" s="23"/>
      <c r="HL434" s="23"/>
      <c r="HM434" s="23"/>
      <c r="HN434" s="23"/>
      <c r="HO434" s="23"/>
      <c r="HP434" s="23"/>
      <c r="HQ434" s="23"/>
      <c r="HR434" s="23"/>
      <c r="HS434" s="23"/>
      <c r="HT434" s="23"/>
      <c r="HU434" s="23"/>
      <c r="HV434" s="23"/>
      <c r="HW434" s="23"/>
      <c r="HX434" s="23"/>
      <c r="HY434" s="23"/>
      <c r="HZ434" s="23"/>
      <c r="IA434" s="23"/>
      <c r="IB434" s="23"/>
      <c r="IC434" s="23"/>
      <c r="ID434" s="23"/>
      <c r="IE434" s="23"/>
      <c r="IF434" s="23"/>
      <c r="IG434" s="23"/>
      <c r="IH434" s="23"/>
      <c r="II434" s="23"/>
      <c r="IJ434" s="23"/>
      <c r="IK434" s="23"/>
      <c r="IL434" s="23"/>
      <c r="IM434" s="23"/>
      <c r="IN434" s="23"/>
      <c r="IO434" s="23"/>
      <c r="IP434" s="23"/>
      <c r="IQ434" s="23"/>
      <c r="IR434" s="23"/>
      <c r="IS434" s="23"/>
      <c r="IT434" s="23"/>
    </row>
    <row r="435" spans="1:254" customFormat="1" ht="21.75" customHeight="1" x14ac:dyDescent="0.2">
      <c r="A435" s="101">
        <v>3</v>
      </c>
      <c r="B435" s="109" t="s">
        <v>463</v>
      </c>
      <c r="C435" s="102" t="s">
        <v>991</v>
      </c>
      <c r="D435" s="103" t="s">
        <v>464</v>
      </c>
      <c r="E435" s="104">
        <v>1.7500000000000002E-2</v>
      </c>
      <c r="F435" s="243"/>
      <c r="G435" s="108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  <c r="BX435" s="23"/>
      <c r="BY435" s="23"/>
      <c r="BZ435" s="23"/>
      <c r="CA435" s="23"/>
      <c r="CB435" s="23"/>
      <c r="CC435" s="23"/>
      <c r="CD435" s="23"/>
      <c r="CE435" s="23"/>
      <c r="CF435" s="23"/>
      <c r="CG435" s="23"/>
      <c r="CH435" s="23"/>
      <c r="CI435" s="23"/>
      <c r="CJ435" s="23"/>
      <c r="CK435" s="23"/>
      <c r="CL435" s="23"/>
      <c r="CM435" s="23"/>
      <c r="CN435" s="23"/>
      <c r="CO435" s="23"/>
      <c r="CP435" s="23"/>
      <c r="CQ435" s="23"/>
      <c r="CR435" s="23"/>
      <c r="CS435" s="23"/>
      <c r="CT435" s="23"/>
      <c r="CU435" s="23"/>
      <c r="CV435" s="23"/>
      <c r="CW435" s="23"/>
      <c r="CX435" s="23"/>
      <c r="CY435" s="23"/>
      <c r="CZ435" s="23"/>
      <c r="DA435" s="23"/>
      <c r="DB435" s="23"/>
      <c r="DC435" s="23"/>
      <c r="DD435" s="23"/>
      <c r="DE435" s="23"/>
      <c r="DF435" s="23"/>
      <c r="DG435" s="23"/>
      <c r="DH435" s="23"/>
      <c r="DI435" s="23"/>
      <c r="DJ435" s="23"/>
      <c r="DK435" s="23"/>
      <c r="DL435" s="23"/>
      <c r="DM435" s="23"/>
      <c r="DN435" s="23"/>
      <c r="DO435" s="23"/>
      <c r="DP435" s="23"/>
      <c r="DQ435" s="23"/>
      <c r="DR435" s="23"/>
      <c r="DS435" s="23"/>
      <c r="DT435" s="23"/>
      <c r="DU435" s="23"/>
      <c r="DV435" s="23"/>
      <c r="DW435" s="23"/>
      <c r="DX435" s="23"/>
      <c r="DY435" s="23"/>
      <c r="DZ435" s="23"/>
      <c r="EA435" s="23"/>
      <c r="EB435" s="23"/>
      <c r="EC435" s="23"/>
      <c r="ED435" s="23"/>
      <c r="EE435" s="23"/>
      <c r="EF435" s="23"/>
      <c r="EG435" s="23"/>
      <c r="EH435" s="23"/>
      <c r="EI435" s="23"/>
      <c r="EJ435" s="23"/>
      <c r="EK435" s="23"/>
      <c r="EL435" s="23"/>
      <c r="EM435" s="23"/>
      <c r="EN435" s="23"/>
      <c r="EO435" s="23"/>
      <c r="EP435" s="23"/>
      <c r="EQ435" s="23"/>
      <c r="ER435" s="23"/>
      <c r="ES435" s="23"/>
      <c r="ET435" s="23"/>
      <c r="EU435" s="23"/>
      <c r="EV435" s="23"/>
      <c r="EW435" s="23"/>
      <c r="EX435" s="23"/>
      <c r="EY435" s="23"/>
      <c r="EZ435" s="23"/>
      <c r="FA435" s="23"/>
      <c r="FB435" s="23"/>
      <c r="FC435" s="23"/>
      <c r="FD435" s="23"/>
      <c r="FE435" s="23"/>
      <c r="FF435" s="23"/>
      <c r="FG435" s="23"/>
      <c r="FH435" s="23"/>
      <c r="FI435" s="23"/>
      <c r="FJ435" s="23"/>
      <c r="FK435" s="23"/>
      <c r="FL435" s="23"/>
      <c r="FM435" s="23"/>
      <c r="FN435" s="23"/>
      <c r="FO435" s="23"/>
      <c r="FP435" s="23"/>
      <c r="FQ435" s="23"/>
      <c r="FR435" s="23"/>
      <c r="FS435" s="23"/>
      <c r="FT435" s="23"/>
      <c r="FU435" s="23"/>
      <c r="FV435" s="23"/>
      <c r="FW435" s="23"/>
      <c r="FX435" s="23"/>
      <c r="FY435" s="23"/>
      <c r="FZ435" s="23"/>
      <c r="GA435" s="23"/>
      <c r="GB435" s="23"/>
      <c r="GC435" s="23"/>
      <c r="GD435" s="23"/>
      <c r="GE435" s="23"/>
      <c r="GF435" s="23"/>
      <c r="GG435" s="23"/>
      <c r="GH435" s="23"/>
      <c r="GI435" s="23"/>
      <c r="GJ435" s="23"/>
      <c r="GK435" s="23"/>
      <c r="GL435" s="23"/>
      <c r="GM435" s="23"/>
      <c r="GN435" s="23"/>
      <c r="GO435" s="23"/>
      <c r="GP435" s="23"/>
      <c r="GQ435" s="23"/>
      <c r="GR435" s="23"/>
      <c r="GS435" s="23"/>
      <c r="GT435" s="23"/>
      <c r="GU435" s="23"/>
      <c r="GV435" s="23"/>
      <c r="GW435" s="23"/>
      <c r="GX435" s="23"/>
      <c r="GY435" s="23"/>
      <c r="GZ435" s="23"/>
      <c r="HA435" s="23"/>
      <c r="HB435" s="23"/>
      <c r="HC435" s="23"/>
      <c r="HD435" s="23"/>
      <c r="HE435" s="23"/>
      <c r="HF435" s="23"/>
      <c r="HG435" s="23"/>
      <c r="HH435" s="23"/>
      <c r="HI435" s="23"/>
      <c r="HJ435" s="23"/>
      <c r="HK435" s="23"/>
      <c r="HL435" s="23"/>
      <c r="HM435" s="23"/>
      <c r="HN435" s="23"/>
      <c r="HO435" s="23"/>
      <c r="HP435" s="23"/>
      <c r="HQ435" s="23"/>
      <c r="HR435" s="23"/>
      <c r="HS435" s="23"/>
      <c r="HT435" s="23"/>
      <c r="HU435" s="23"/>
      <c r="HV435" s="23"/>
      <c r="HW435" s="23"/>
      <c r="HX435" s="23"/>
      <c r="HY435" s="23"/>
      <c r="HZ435" s="23"/>
      <c r="IA435" s="23"/>
      <c r="IB435" s="23"/>
      <c r="IC435" s="23"/>
      <c r="ID435" s="23"/>
      <c r="IE435" s="23"/>
      <c r="IF435" s="23"/>
      <c r="IG435" s="23"/>
      <c r="IH435" s="23"/>
      <c r="II435" s="23"/>
      <c r="IJ435" s="23"/>
      <c r="IK435" s="23"/>
      <c r="IL435" s="23"/>
      <c r="IM435" s="23"/>
      <c r="IN435" s="23"/>
      <c r="IO435" s="23"/>
      <c r="IP435" s="23"/>
      <c r="IQ435" s="23"/>
      <c r="IR435" s="23"/>
      <c r="IS435" s="23"/>
      <c r="IT435" s="23"/>
    </row>
    <row r="436" spans="1:254" customFormat="1" ht="21.75" customHeight="1" x14ac:dyDescent="0.2">
      <c r="A436" s="266" t="s">
        <v>615</v>
      </c>
      <c r="B436" s="265" t="s">
        <v>511</v>
      </c>
      <c r="C436" s="264" t="s">
        <v>512</v>
      </c>
      <c r="D436" s="263" t="s">
        <v>436</v>
      </c>
      <c r="E436" s="262">
        <v>1.4E-5</v>
      </c>
      <c r="F436" s="254" t="s">
        <v>875</v>
      </c>
      <c r="G436" s="253" t="s">
        <v>1008</v>
      </c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>
        <f>[5]Source!P40</f>
        <v>1</v>
      </c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  <c r="BX436" s="23"/>
      <c r="BY436" s="23"/>
      <c r="BZ436" s="23"/>
      <c r="CA436" s="23"/>
      <c r="CB436" s="23"/>
      <c r="CC436" s="23"/>
      <c r="CD436" s="23"/>
      <c r="CE436" s="23"/>
      <c r="CF436" s="23"/>
      <c r="CG436" s="23"/>
      <c r="CH436" s="23"/>
      <c r="CI436" s="23"/>
      <c r="CJ436" s="23"/>
      <c r="CK436" s="23"/>
      <c r="CL436" s="23"/>
      <c r="CM436" s="23"/>
      <c r="CN436" s="23"/>
      <c r="CO436" s="23"/>
      <c r="CP436" s="23"/>
      <c r="CQ436" s="23"/>
      <c r="CR436" s="23"/>
      <c r="CS436" s="23"/>
      <c r="CT436" s="23"/>
      <c r="CU436" s="23"/>
      <c r="CV436" s="23"/>
      <c r="CW436" s="23"/>
      <c r="CX436" s="23"/>
      <c r="CY436" s="23"/>
      <c r="CZ436" s="23"/>
      <c r="DA436" s="23"/>
      <c r="DB436" s="23"/>
      <c r="DC436" s="23"/>
      <c r="DD436" s="23"/>
      <c r="DE436" s="23"/>
      <c r="DF436" s="23"/>
      <c r="DG436" s="23"/>
      <c r="DH436" s="23">
        <f>IF(E435&gt;0,ROUND([5]Source!P40/E435,2),0)</f>
        <v>57.14</v>
      </c>
      <c r="DI436" s="23"/>
      <c r="DJ436" s="23"/>
      <c r="DK436" s="252" t="str">
        <f>F436</f>
        <v>Материал</v>
      </c>
      <c r="DL436" s="23">
        <f>[5]Source!P40</f>
        <v>1</v>
      </c>
      <c r="DM436" s="23"/>
      <c r="DN436" s="23"/>
      <c r="DO436" s="23"/>
      <c r="DP436" s="23"/>
      <c r="DQ436" s="23"/>
      <c r="DR436" s="23"/>
      <c r="DS436" s="23"/>
      <c r="DT436" s="23"/>
      <c r="DU436" s="23"/>
      <c r="DV436" s="23"/>
      <c r="DW436" s="23"/>
      <c r="DX436" s="23"/>
      <c r="DY436" s="23"/>
      <c r="DZ436" s="23"/>
      <c r="EA436" s="23"/>
      <c r="EB436" s="23"/>
      <c r="EC436" s="23"/>
      <c r="ED436" s="23"/>
      <c r="EE436" s="23"/>
      <c r="EF436" s="23"/>
      <c r="EG436" s="23"/>
      <c r="EH436" s="23"/>
      <c r="EI436" s="23"/>
      <c r="EJ436" s="23"/>
      <c r="EK436" s="23"/>
      <c r="EL436" s="23"/>
      <c r="EM436" s="23"/>
      <c r="EN436" s="23"/>
      <c r="EO436" s="23"/>
      <c r="EP436" s="23"/>
      <c r="EQ436" s="23"/>
      <c r="ER436" s="23"/>
      <c r="ES436" s="23"/>
      <c r="ET436" s="23"/>
      <c r="EU436" s="23"/>
      <c r="EV436" s="23"/>
      <c r="EW436" s="23"/>
      <c r="EX436" s="23"/>
      <c r="EY436" s="23"/>
      <c r="EZ436" s="23"/>
      <c r="FA436" s="23"/>
      <c r="FB436" s="23"/>
      <c r="FC436" s="23"/>
      <c r="FD436" s="23"/>
      <c r="FE436" s="23"/>
      <c r="FF436" s="23"/>
      <c r="FG436" s="23"/>
      <c r="FH436" s="23"/>
      <c r="FI436" s="23"/>
      <c r="FJ436" s="23"/>
      <c r="FK436" s="23"/>
      <c r="FL436" s="23"/>
      <c r="FM436" s="23"/>
      <c r="FN436" s="23"/>
      <c r="FO436" s="23"/>
      <c r="FP436" s="23"/>
      <c r="FQ436" s="23"/>
      <c r="FR436" s="23"/>
      <c r="FS436" s="23"/>
      <c r="FT436" s="23"/>
      <c r="FU436" s="23"/>
      <c r="FV436" s="23"/>
      <c r="FW436" s="23"/>
      <c r="FX436" s="23"/>
      <c r="FY436" s="23"/>
      <c r="FZ436" s="23"/>
      <c r="GA436" s="23"/>
      <c r="GB436" s="23"/>
      <c r="GC436" s="23"/>
      <c r="GD436" s="23"/>
      <c r="GE436" s="23"/>
      <c r="GF436" s="23"/>
      <c r="GG436" s="23"/>
      <c r="GH436" s="23"/>
      <c r="GI436" s="23"/>
      <c r="GJ436" s="23"/>
      <c r="GK436" s="23"/>
      <c r="GL436" s="23"/>
      <c r="GM436" s="23"/>
      <c r="GN436" s="23"/>
      <c r="GO436" s="23"/>
      <c r="GP436" s="23"/>
      <c r="GQ436" s="23"/>
      <c r="GR436" s="23"/>
      <c r="GS436" s="23"/>
      <c r="GT436" s="23"/>
      <c r="GU436" s="23"/>
      <c r="GV436" s="23"/>
      <c r="GW436" s="23"/>
      <c r="GX436" s="23"/>
      <c r="GY436" s="23"/>
      <c r="GZ436" s="23"/>
      <c r="HA436" s="23"/>
      <c r="HB436" s="23"/>
      <c r="HC436" s="23"/>
      <c r="HD436" s="23"/>
      <c r="HE436" s="23"/>
      <c r="HF436" s="23"/>
      <c r="HG436" s="23"/>
      <c r="HH436" s="23"/>
      <c r="HI436" s="23"/>
      <c r="HJ436" s="23"/>
      <c r="HK436" s="23"/>
      <c r="HL436" s="23"/>
      <c r="HM436" s="23"/>
      <c r="HN436" s="23"/>
      <c r="HO436" s="23"/>
      <c r="HP436" s="23"/>
      <c r="HQ436" s="23"/>
      <c r="HR436" s="23"/>
      <c r="HS436" s="23"/>
      <c r="HT436" s="23"/>
      <c r="HU436" s="23"/>
      <c r="HV436" s="23"/>
      <c r="HW436" s="23"/>
      <c r="HX436" s="23"/>
      <c r="HY436" s="23"/>
      <c r="HZ436" s="23"/>
      <c r="IA436" s="23"/>
      <c r="IB436" s="23"/>
      <c r="IC436" s="23"/>
      <c r="ID436" s="23"/>
      <c r="IE436" s="23"/>
      <c r="IF436" s="23"/>
      <c r="IG436" s="23"/>
      <c r="IH436" s="23"/>
      <c r="II436" s="23"/>
      <c r="IJ436" s="23"/>
      <c r="IK436" s="23"/>
      <c r="IL436" s="23"/>
      <c r="IM436" s="23"/>
      <c r="IN436" s="23"/>
      <c r="IO436" s="23"/>
      <c r="IP436" s="23"/>
      <c r="IQ436" s="23"/>
      <c r="IR436" s="23"/>
      <c r="IS436" s="23"/>
      <c r="IT436" s="23"/>
    </row>
    <row r="437" spans="1:254" customFormat="1" ht="21.75" customHeight="1" x14ac:dyDescent="0.2">
      <c r="A437" s="259" t="s">
        <v>591</v>
      </c>
      <c r="B437" s="258" t="s">
        <v>513</v>
      </c>
      <c r="C437" s="257" t="s">
        <v>990</v>
      </c>
      <c r="D437" s="256" t="s">
        <v>436</v>
      </c>
      <c r="E437" s="255">
        <v>2.9399999999999999E-3</v>
      </c>
      <c r="F437" s="254" t="s">
        <v>875</v>
      </c>
      <c r="G437" s="253" t="s">
        <v>1008</v>
      </c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>
        <f>[5]Source!P42</f>
        <v>512</v>
      </c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  <c r="BX437" s="23"/>
      <c r="BY437" s="23"/>
      <c r="BZ437" s="23"/>
      <c r="CA437" s="23"/>
      <c r="CB437" s="23"/>
      <c r="CC437" s="23"/>
      <c r="CD437" s="23"/>
      <c r="CE437" s="23"/>
      <c r="CF437" s="23"/>
      <c r="CG437" s="23"/>
      <c r="CH437" s="23"/>
      <c r="CI437" s="23"/>
      <c r="CJ437" s="23"/>
      <c r="CK437" s="23"/>
      <c r="CL437" s="23"/>
      <c r="CM437" s="23"/>
      <c r="CN437" s="23"/>
      <c r="CO437" s="23"/>
      <c r="CP437" s="23"/>
      <c r="CQ437" s="23"/>
      <c r="CR437" s="23"/>
      <c r="CS437" s="23"/>
      <c r="CT437" s="23"/>
      <c r="CU437" s="23"/>
      <c r="CV437" s="23"/>
      <c r="CW437" s="23"/>
      <c r="CX437" s="23"/>
      <c r="CY437" s="23"/>
      <c r="CZ437" s="23"/>
      <c r="DA437" s="23"/>
      <c r="DB437" s="23"/>
      <c r="DC437" s="23"/>
      <c r="DD437" s="23"/>
      <c r="DE437" s="23"/>
      <c r="DF437" s="23"/>
      <c r="DG437" s="23"/>
      <c r="DH437" s="23">
        <f>IF(E435&gt;0,ROUND([5]Source!P42/E435,2),0)</f>
        <v>29257.14</v>
      </c>
      <c r="DI437" s="23"/>
      <c r="DJ437" s="23"/>
      <c r="DK437" s="252" t="str">
        <f>F437</f>
        <v>Материал</v>
      </c>
      <c r="DL437" s="23">
        <f>[5]Source!P42</f>
        <v>512</v>
      </c>
      <c r="DM437" s="23"/>
      <c r="DN437" s="23"/>
      <c r="DO437" s="23"/>
      <c r="DP437" s="23"/>
      <c r="DQ437" s="23"/>
      <c r="DR437" s="23"/>
      <c r="DS437" s="23"/>
      <c r="DT437" s="23"/>
      <c r="DU437" s="23"/>
      <c r="DV437" s="23"/>
      <c r="DW437" s="23"/>
      <c r="DX437" s="23"/>
      <c r="DY437" s="23"/>
      <c r="DZ437" s="23"/>
      <c r="EA437" s="23"/>
      <c r="EB437" s="23"/>
      <c r="EC437" s="23"/>
      <c r="ED437" s="23"/>
      <c r="EE437" s="23"/>
      <c r="EF437" s="23"/>
      <c r="EG437" s="23"/>
      <c r="EH437" s="23"/>
      <c r="EI437" s="23"/>
      <c r="EJ437" s="23"/>
      <c r="EK437" s="23"/>
      <c r="EL437" s="23"/>
      <c r="EM437" s="23"/>
      <c r="EN437" s="23"/>
      <c r="EO437" s="23"/>
      <c r="EP437" s="23"/>
      <c r="EQ437" s="23"/>
      <c r="ER437" s="23"/>
      <c r="ES437" s="23"/>
      <c r="ET437" s="23"/>
      <c r="EU437" s="23"/>
      <c r="EV437" s="23"/>
      <c r="EW437" s="23"/>
      <c r="EX437" s="23"/>
      <c r="EY437" s="23"/>
      <c r="EZ437" s="23"/>
      <c r="FA437" s="23"/>
      <c r="FB437" s="23"/>
      <c r="FC437" s="23"/>
      <c r="FD437" s="23"/>
      <c r="FE437" s="23"/>
      <c r="FF437" s="23"/>
      <c r="FG437" s="23"/>
      <c r="FH437" s="23"/>
      <c r="FI437" s="23"/>
      <c r="FJ437" s="23"/>
      <c r="FK437" s="23"/>
      <c r="FL437" s="23"/>
      <c r="FM437" s="23"/>
      <c r="FN437" s="23"/>
      <c r="FO437" s="23"/>
      <c r="FP437" s="23"/>
      <c r="FQ437" s="23"/>
      <c r="FR437" s="23"/>
      <c r="FS437" s="23"/>
      <c r="FT437" s="23"/>
      <c r="FU437" s="23"/>
      <c r="FV437" s="23"/>
      <c r="FW437" s="23"/>
      <c r="FX437" s="23"/>
      <c r="FY437" s="23"/>
      <c r="FZ437" s="23"/>
      <c r="GA437" s="23"/>
      <c r="GB437" s="23"/>
      <c r="GC437" s="23"/>
      <c r="GD437" s="23"/>
      <c r="GE437" s="23"/>
      <c r="GF437" s="23"/>
      <c r="GG437" s="23"/>
      <c r="GH437" s="23"/>
      <c r="GI437" s="23"/>
      <c r="GJ437" s="23"/>
      <c r="GK437" s="23"/>
      <c r="GL437" s="23"/>
      <c r="GM437" s="23"/>
      <c r="GN437" s="23"/>
      <c r="GO437" s="23"/>
      <c r="GP437" s="23"/>
      <c r="GQ437" s="23"/>
      <c r="GR437" s="23"/>
      <c r="GS437" s="23"/>
      <c r="GT437" s="23"/>
      <c r="GU437" s="23"/>
      <c r="GV437" s="23"/>
      <c r="GW437" s="23"/>
      <c r="GX437" s="23"/>
      <c r="GY437" s="23"/>
      <c r="GZ437" s="23"/>
      <c r="HA437" s="23"/>
      <c r="HB437" s="23"/>
      <c r="HC437" s="23"/>
      <c r="HD437" s="23"/>
      <c r="HE437" s="23"/>
      <c r="HF437" s="23"/>
      <c r="HG437" s="23"/>
      <c r="HH437" s="23"/>
      <c r="HI437" s="23"/>
      <c r="HJ437" s="23"/>
      <c r="HK437" s="23"/>
      <c r="HL437" s="23"/>
      <c r="HM437" s="23"/>
      <c r="HN437" s="23"/>
      <c r="HO437" s="23"/>
      <c r="HP437" s="23"/>
      <c r="HQ437" s="23"/>
      <c r="HR437" s="23"/>
      <c r="HS437" s="23"/>
      <c r="HT437" s="23"/>
      <c r="HU437" s="23"/>
      <c r="HV437" s="23"/>
      <c r="HW437" s="23"/>
      <c r="HX437" s="23"/>
      <c r="HY437" s="23"/>
      <c r="HZ437" s="23"/>
      <c r="IA437" s="23"/>
      <c r="IB437" s="23"/>
      <c r="IC437" s="23"/>
      <c r="ID437" s="23"/>
      <c r="IE437" s="23"/>
      <c r="IF437" s="23"/>
      <c r="IG437" s="23"/>
      <c r="IH437" s="23"/>
      <c r="II437" s="23"/>
      <c r="IJ437" s="23"/>
      <c r="IK437" s="23"/>
      <c r="IL437" s="23"/>
      <c r="IM437" s="23"/>
      <c r="IN437" s="23"/>
      <c r="IO437" s="23"/>
      <c r="IP437" s="23"/>
      <c r="IQ437" s="23"/>
      <c r="IR437" s="23"/>
      <c r="IS437" s="23"/>
      <c r="IT437" s="23"/>
    </row>
    <row r="438" spans="1:254" customFormat="1" ht="39.75" customHeight="1" x14ac:dyDescent="0.2">
      <c r="A438" s="101">
        <v>5</v>
      </c>
      <c r="B438" s="109" t="s">
        <v>989</v>
      </c>
      <c r="C438" s="102" t="s">
        <v>988</v>
      </c>
      <c r="D438" s="103" t="s">
        <v>987</v>
      </c>
      <c r="E438" s="104">
        <v>2.46E-2</v>
      </c>
      <c r="F438" s="243"/>
      <c r="G438" s="108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  <c r="BX438" s="23"/>
      <c r="BY438" s="23"/>
      <c r="BZ438" s="23"/>
      <c r="CA438" s="23"/>
      <c r="CB438" s="23"/>
      <c r="CC438" s="23"/>
      <c r="CD438" s="23"/>
      <c r="CE438" s="23"/>
      <c r="CF438" s="23"/>
      <c r="CG438" s="23"/>
      <c r="CH438" s="23"/>
      <c r="CI438" s="23"/>
      <c r="CJ438" s="23"/>
      <c r="CK438" s="23"/>
      <c r="CL438" s="23"/>
      <c r="CM438" s="23"/>
      <c r="CN438" s="23"/>
      <c r="CO438" s="23"/>
      <c r="CP438" s="23"/>
      <c r="CQ438" s="23"/>
      <c r="CR438" s="23"/>
      <c r="CS438" s="23"/>
      <c r="CT438" s="23"/>
      <c r="CU438" s="23"/>
      <c r="CV438" s="23"/>
      <c r="CW438" s="23"/>
      <c r="CX438" s="23"/>
      <c r="CY438" s="23"/>
      <c r="CZ438" s="23"/>
      <c r="DA438" s="23"/>
      <c r="DB438" s="23"/>
      <c r="DC438" s="23"/>
      <c r="DD438" s="23"/>
      <c r="DE438" s="23"/>
      <c r="DF438" s="23"/>
      <c r="DG438" s="23"/>
      <c r="DH438" s="23"/>
      <c r="DI438" s="23"/>
      <c r="DJ438" s="23"/>
      <c r="DK438" s="23"/>
      <c r="DL438" s="23"/>
      <c r="DM438" s="23"/>
      <c r="DN438" s="23"/>
      <c r="DO438" s="23"/>
      <c r="DP438" s="23"/>
      <c r="DQ438" s="23"/>
      <c r="DR438" s="23"/>
      <c r="DS438" s="23"/>
      <c r="DT438" s="23"/>
      <c r="DU438" s="23"/>
      <c r="DV438" s="23"/>
      <c r="DW438" s="23"/>
      <c r="DX438" s="23"/>
      <c r="DY438" s="23"/>
      <c r="DZ438" s="23"/>
      <c r="EA438" s="23"/>
      <c r="EB438" s="23"/>
      <c r="EC438" s="23"/>
      <c r="ED438" s="23"/>
      <c r="EE438" s="23"/>
      <c r="EF438" s="23"/>
      <c r="EG438" s="23"/>
      <c r="EH438" s="23"/>
      <c r="EI438" s="23"/>
      <c r="EJ438" s="23"/>
      <c r="EK438" s="23"/>
      <c r="EL438" s="23"/>
      <c r="EM438" s="23"/>
      <c r="EN438" s="23"/>
      <c r="EO438" s="23"/>
      <c r="EP438" s="23"/>
      <c r="EQ438" s="23"/>
      <c r="ER438" s="23"/>
      <c r="ES438" s="23"/>
      <c r="ET438" s="23"/>
      <c r="EU438" s="23"/>
      <c r="EV438" s="23"/>
      <c r="EW438" s="23"/>
      <c r="EX438" s="23"/>
      <c r="EY438" s="23"/>
      <c r="EZ438" s="23"/>
      <c r="FA438" s="23"/>
      <c r="FB438" s="23"/>
      <c r="FC438" s="23"/>
      <c r="FD438" s="23"/>
      <c r="FE438" s="23"/>
      <c r="FF438" s="23"/>
      <c r="FG438" s="23"/>
      <c r="FH438" s="23"/>
      <c r="FI438" s="23"/>
      <c r="FJ438" s="23"/>
      <c r="FK438" s="23"/>
      <c r="FL438" s="23"/>
      <c r="FM438" s="23"/>
      <c r="FN438" s="23"/>
      <c r="FO438" s="23"/>
      <c r="FP438" s="23"/>
      <c r="FQ438" s="23"/>
      <c r="FR438" s="23"/>
      <c r="FS438" s="23"/>
      <c r="FT438" s="23"/>
      <c r="FU438" s="23"/>
      <c r="FV438" s="23"/>
      <c r="FW438" s="23"/>
      <c r="FX438" s="23"/>
      <c r="FY438" s="23"/>
      <c r="FZ438" s="23"/>
      <c r="GA438" s="23"/>
      <c r="GB438" s="23"/>
      <c r="GC438" s="23"/>
      <c r="GD438" s="23"/>
      <c r="GE438" s="23"/>
      <c r="GF438" s="23"/>
      <c r="GG438" s="23"/>
      <c r="GH438" s="23"/>
      <c r="GI438" s="23"/>
      <c r="GJ438" s="23"/>
      <c r="GK438" s="23"/>
      <c r="GL438" s="23"/>
      <c r="GM438" s="23"/>
      <c r="GN438" s="23"/>
      <c r="GO438" s="23"/>
      <c r="GP438" s="23"/>
      <c r="GQ438" s="23"/>
      <c r="GR438" s="23"/>
      <c r="GS438" s="23"/>
      <c r="GT438" s="23"/>
      <c r="GU438" s="23"/>
      <c r="GV438" s="23"/>
      <c r="GW438" s="23"/>
      <c r="GX438" s="23"/>
      <c r="GY438" s="23"/>
      <c r="GZ438" s="23"/>
      <c r="HA438" s="23"/>
      <c r="HB438" s="23"/>
      <c r="HC438" s="23"/>
      <c r="HD438" s="23"/>
      <c r="HE438" s="23"/>
      <c r="HF438" s="23"/>
      <c r="HG438" s="23"/>
      <c r="HH438" s="23"/>
      <c r="HI438" s="23"/>
      <c r="HJ438" s="23"/>
      <c r="HK438" s="23"/>
      <c r="HL438" s="23"/>
      <c r="HM438" s="23"/>
      <c r="HN438" s="23"/>
      <c r="HO438" s="23"/>
      <c r="HP438" s="23"/>
      <c r="HQ438" s="23"/>
      <c r="HR438" s="23"/>
      <c r="HS438" s="23"/>
      <c r="HT438" s="23"/>
      <c r="HU438" s="23"/>
      <c r="HV438" s="23"/>
      <c r="HW438" s="23"/>
      <c r="HX438" s="23"/>
      <c r="HY438" s="23"/>
      <c r="HZ438" s="23"/>
      <c r="IA438" s="23"/>
      <c r="IB438" s="23"/>
      <c r="IC438" s="23"/>
      <c r="ID438" s="23"/>
      <c r="IE438" s="23"/>
      <c r="IF438" s="23"/>
      <c r="IG438" s="23"/>
      <c r="IH438" s="23"/>
      <c r="II438" s="23"/>
      <c r="IJ438" s="23"/>
      <c r="IK438" s="23"/>
      <c r="IL438" s="23"/>
      <c r="IM438" s="23"/>
      <c r="IN438" s="23"/>
      <c r="IO438" s="23"/>
      <c r="IP438" s="23"/>
      <c r="IQ438" s="23"/>
      <c r="IR438" s="23"/>
      <c r="IS438" s="23"/>
      <c r="IT438" s="23"/>
    </row>
    <row r="439" spans="1:254" customFormat="1" ht="45" customHeight="1" x14ac:dyDescent="0.2">
      <c r="A439" s="266" t="s">
        <v>612</v>
      </c>
      <c r="B439" s="265" t="s">
        <v>516</v>
      </c>
      <c r="C439" s="264" t="s">
        <v>986</v>
      </c>
      <c r="D439" s="263" t="s">
        <v>436</v>
      </c>
      <c r="E439" s="262">
        <v>2.3E-5</v>
      </c>
      <c r="F439" s="254" t="s">
        <v>875</v>
      </c>
      <c r="G439" s="253" t="s">
        <v>1008</v>
      </c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>
        <f>[5]Source!P46</f>
        <v>2</v>
      </c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  <c r="BX439" s="23"/>
      <c r="BY439" s="23"/>
      <c r="BZ439" s="23"/>
      <c r="CA439" s="23"/>
      <c r="CB439" s="23"/>
      <c r="CC439" s="23"/>
      <c r="CD439" s="23"/>
      <c r="CE439" s="23"/>
      <c r="CF439" s="23"/>
      <c r="CG439" s="23"/>
      <c r="CH439" s="23"/>
      <c r="CI439" s="23"/>
      <c r="CJ439" s="23"/>
      <c r="CK439" s="23"/>
      <c r="CL439" s="23"/>
      <c r="CM439" s="23"/>
      <c r="CN439" s="23"/>
      <c r="CO439" s="23"/>
      <c r="CP439" s="23"/>
      <c r="CQ439" s="23"/>
      <c r="CR439" s="23"/>
      <c r="CS439" s="23"/>
      <c r="CT439" s="23"/>
      <c r="CU439" s="23"/>
      <c r="CV439" s="23"/>
      <c r="CW439" s="23"/>
      <c r="CX439" s="23"/>
      <c r="CY439" s="23"/>
      <c r="CZ439" s="23"/>
      <c r="DA439" s="23"/>
      <c r="DB439" s="23"/>
      <c r="DC439" s="23"/>
      <c r="DD439" s="23"/>
      <c r="DE439" s="23"/>
      <c r="DF439" s="23"/>
      <c r="DG439" s="23"/>
      <c r="DH439" s="23">
        <f>IF(E438&gt;0,ROUND([5]Source!P46/E438,2),0)</f>
        <v>81.3</v>
      </c>
      <c r="DI439" s="23"/>
      <c r="DJ439" s="23"/>
      <c r="DK439" s="252" t="str">
        <f>F439</f>
        <v>Материал</v>
      </c>
      <c r="DL439" s="23">
        <f>[5]Source!P46</f>
        <v>2</v>
      </c>
      <c r="DM439" s="23"/>
      <c r="DN439" s="23"/>
      <c r="DO439" s="23"/>
      <c r="DP439" s="23"/>
      <c r="DQ439" s="23"/>
      <c r="DR439" s="23"/>
      <c r="DS439" s="23"/>
      <c r="DT439" s="23"/>
      <c r="DU439" s="23"/>
      <c r="DV439" s="23"/>
      <c r="DW439" s="23"/>
      <c r="DX439" s="23"/>
      <c r="DY439" s="23"/>
      <c r="DZ439" s="23"/>
      <c r="EA439" s="23"/>
      <c r="EB439" s="23"/>
      <c r="EC439" s="23"/>
      <c r="ED439" s="23"/>
      <c r="EE439" s="23"/>
      <c r="EF439" s="23"/>
      <c r="EG439" s="23"/>
      <c r="EH439" s="23"/>
      <c r="EI439" s="23"/>
      <c r="EJ439" s="23"/>
      <c r="EK439" s="23"/>
      <c r="EL439" s="23"/>
      <c r="EM439" s="23"/>
      <c r="EN439" s="23"/>
      <c r="EO439" s="23"/>
      <c r="EP439" s="23"/>
      <c r="EQ439" s="23"/>
      <c r="ER439" s="23"/>
      <c r="ES439" s="23"/>
      <c r="ET439" s="23"/>
      <c r="EU439" s="23"/>
      <c r="EV439" s="23"/>
      <c r="EW439" s="23"/>
      <c r="EX439" s="23"/>
      <c r="EY439" s="23"/>
      <c r="EZ439" s="23"/>
      <c r="FA439" s="23"/>
      <c r="FB439" s="23"/>
      <c r="FC439" s="23"/>
      <c r="FD439" s="23"/>
      <c r="FE439" s="23"/>
      <c r="FF439" s="23"/>
      <c r="FG439" s="23"/>
      <c r="FH439" s="23"/>
      <c r="FI439" s="23"/>
      <c r="FJ439" s="23"/>
      <c r="FK439" s="23"/>
      <c r="FL439" s="23"/>
      <c r="FM439" s="23"/>
      <c r="FN439" s="23"/>
      <c r="FO439" s="23"/>
      <c r="FP439" s="23"/>
      <c r="FQ439" s="23"/>
      <c r="FR439" s="23"/>
      <c r="FS439" s="23"/>
      <c r="FT439" s="23"/>
      <c r="FU439" s="23"/>
      <c r="FV439" s="23"/>
      <c r="FW439" s="23"/>
      <c r="FX439" s="23"/>
      <c r="FY439" s="23"/>
      <c r="FZ439" s="23"/>
      <c r="GA439" s="23"/>
      <c r="GB439" s="23"/>
      <c r="GC439" s="23"/>
      <c r="GD439" s="23"/>
      <c r="GE439" s="23"/>
      <c r="GF439" s="23"/>
      <c r="GG439" s="23"/>
      <c r="GH439" s="23"/>
      <c r="GI439" s="23"/>
      <c r="GJ439" s="23"/>
      <c r="GK439" s="23"/>
      <c r="GL439" s="23"/>
      <c r="GM439" s="23"/>
      <c r="GN439" s="23"/>
      <c r="GO439" s="23"/>
      <c r="GP439" s="23"/>
      <c r="GQ439" s="23"/>
      <c r="GR439" s="23"/>
      <c r="GS439" s="23"/>
      <c r="GT439" s="23"/>
      <c r="GU439" s="23"/>
      <c r="GV439" s="23"/>
      <c r="GW439" s="23"/>
      <c r="GX439" s="23"/>
      <c r="GY439" s="23"/>
      <c r="GZ439" s="23"/>
      <c r="HA439" s="23"/>
      <c r="HB439" s="23"/>
      <c r="HC439" s="23"/>
      <c r="HD439" s="23"/>
      <c r="HE439" s="23"/>
      <c r="HF439" s="23"/>
      <c r="HG439" s="23"/>
      <c r="HH439" s="23"/>
      <c r="HI439" s="23"/>
      <c r="HJ439" s="23"/>
      <c r="HK439" s="23"/>
      <c r="HL439" s="23"/>
      <c r="HM439" s="23"/>
      <c r="HN439" s="23"/>
      <c r="HO439" s="23"/>
      <c r="HP439" s="23"/>
      <c r="HQ439" s="23"/>
      <c r="HR439" s="23"/>
      <c r="HS439" s="23"/>
      <c r="HT439" s="23"/>
      <c r="HU439" s="23"/>
      <c r="HV439" s="23"/>
      <c r="HW439" s="23"/>
      <c r="HX439" s="23"/>
      <c r="HY439" s="23"/>
      <c r="HZ439" s="23"/>
      <c r="IA439" s="23"/>
      <c r="IB439" s="23"/>
      <c r="IC439" s="23"/>
      <c r="ID439" s="23"/>
      <c r="IE439" s="23"/>
      <c r="IF439" s="23"/>
      <c r="IG439" s="23"/>
      <c r="IH439" s="23"/>
      <c r="II439" s="23"/>
      <c r="IJ439" s="23"/>
      <c r="IK439" s="23"/>
      <c r="IL439" s="23"/>
      <c r="IM439" s="23"/>
      <c r="IN439" s="23"/>
      <c r="IO439" s="23"/>
      <c r="IP439" s="23"/>
      <c r="IQ439" s="23"/>
      <c r="IR439" s="23"/>
      <c r="IS439" s="23"/>
      <c r="IT439" s="23"/>
    </row>
    <row r="440" spans="1:254" customFormat="1" ht="21.75" customHeight="1" x14ac:dyDescent="0.2">
      <c r="A440" s="266" t="s">
        <v>607</v>
      </c>
      <c r="B440" s="265" t="s">
        <v>985</v>
      </c>
      <c r="C440" s="264" t="s">
        <v>984</v>
      </c>
      <c r="D440" s="263" t="s">
        <v>490</v>
      </c>
      <c r="E440" s="262">
        <v>3</v>
      </c>
      <c r="F440" s="254" t="s">
        <v>875</v>
      </c>
      <c r="G440" s="253" t="s">
        <v>876</v>
      </c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>
        <f>[5]Source!P48</f>
        <v>5442</v>
      </c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  <c r="BX440" s="23"/>
      <c r="BY440" s="23"/>
      <c r="BZ440" s="23"/>
      <c r="CA440" s="23"/>
      <c r="CB440" s="23"/>
      <c r="CC440" s="23"/>
      <c r="CD440" s="23"/>
      <c r="CE440" s="23"/>
      <c r="CF440" s="23"/>
      <c r="CG440" s="23"/>
      <c r="CH440" s="23"/>
      <c r="CI440" s="23"/>
      <c r="CJ440" s="23"/>
      <c r="CK440" s="23"/>
      <c r="CL440" s="23"/>
      <c r="CM440" s="23"/>
      <c r="CN440" s="23"/>
      <c r="CO440" s="23"/>
      <c r="CP440" s="23"/>
      <c r="CQ440" s="23"/>
      <c r="CR440" s="23"/>
      <c r="CS440" s="23"/>
      <c r="CT440" s="23"/>
      <c r="CU440" s="23"/>
      <c r="CV440" s="23"/>
      <c r="CW440" s="23"/>
      <c r="CX440" s="23"/>
      <c r="CY440" s="23"/>
      <c r="CZ440" s="23"/>
      <c r="DA440" s="23"/>
      <c r="DB440" s="23"/>
      <c r="DC440" s="23"/>
      <c r="DD440" s="23"/>
      <c r="DE440" s="23"/>
      <c r="DF440" s="23"/>
      <c r="DG440" s="23"/>
      <c r="DH440" s="23">
        <f>IF(E438&gt;0,ROUND([5]Source!P48/E438,2),0)</f>
        <v>221219.51</v>
      </c>
      <c r="DI440" s="23"/>
      <c r="DJ440" s="23"/>
      <c r="DK440" s="252" t="str">
        <f>F440</f>
        <v>Материал</v>
      </c>
      <c r="DL440" s="23">
        <f>[5]Source!P48</f>
        <v>5442</v>
      </c>
      <c r="DM440" s="23"/>
      <c r="DN440" s="23"/>
      <c r="DO440" s="23"/>
      <c r="DP440" s="23"/>
      <c r="DQ440" s="23"/>
      <c r="DR440" s="23"/>
      <c r="DS440" s="23"/>
      <c r="DT440" s="23"/>
      <c r="DU440" s="23"/>
      <c r="DV440" s="23"/>
      <c r="DW440" s="23"/>
      <c r="DX440" s="23"/>
      <c r="DY440" s="23"/>
      <c r="DZ440" s="23"/>
      <c r="EA440" s="23"/>
      <c r="EB440" s="23"/>
      <c r="EC440" s="23"/>
      <c r="ED440" s="23"/>
      <c r="EE440" s="23"/>
      <c r="EF440" s="23"/>
      <c r="EG440" s="23"/>
      <c r="EH440" s="23"/>
      <c r="EI440" s="23"/>
      <c r="EJ440" s="23"/>
      <c r="EK440" s="23"/>
      <c r="EL440" s="23"/>
      <c r="EM440" s="23"/>
      <c r="EN440" s="23"/>
      <c r="EO440" s="23"/>
      <c r="EP440" s="23"/>
      <c r="EQ440" s="23"/>
      <c r="ER440" s="23"/>
      <c r="ES440" s="23"/>
      <c r="ET440" s="23"/>
      <c r="EU440" s="23"/>
      <c r="EV440" s="23"/>
      <c r="EW440" s="23"/>
      <c r="EX440" s="23"/>
      <c r="EY440" s="23"/>
      <c r="EZ440" s="23"/>
      <c r="FA440" s="23"/>
      <c r="FB440" s="23"/>
      <c r="FC440" s="23"/>
      <c r="FD440" s="23"/>
      <c r="FE440" s="23"/>
      <c r="FF440" s="23"/>
      <c r="FG440" s="23"/>
      <c r="FH440" s="23"/>
      <c r="FI440" s="23"/>
      <c r="FJ440" s="23"/>
      <c r="FK440" s="23"/>
      <c r="FL440" s="23"/>
      <c r="FM440" s="23"/>
      <c r="FN440" s="23"/>
      <c r="FO440" s="23"/>
      <c r="FP440" s="23"/>
      <c r="FQ440" s="23"/>
      <c r="FR440" s="23"/>
      <c r="FS440" s="23"/>
      <c r="FT440" s="23"/>
      <c r="FU440" s="23"/>
      <c r="FV440" s="23"/>
      <c r="FW440" s="23"/>
      <c r="FX440" s="23"/>
      <c r="FY440" s="23"/>
      <c r="FZ440" s="23"/>
      <c r="GA440" s="23"/>
      <c r="GB440" s="23"/>
      <c r="GC440" s="23"/>
      <c r="GD440" s="23"/>
      <c r="GE440" s="23"/>
      <c r="GF440" s="23"/>
      <c r="GG440" s="23"/>
      <c r="GH440" s="23"/>
      <c r="GI440" s="23"/>
      <c r="GJ440" s="23"/>
      <c r="GK440" s="23"/>
      <c r="GL440" s="23"/>
      <c r="GM440" s="23"/>
      <c r="GN440" s="23"/>
      <c r="GO440" s="23"/>
      <c r="GP440" s="23"/>
      <c r="GQ440" s="23"/>
      <c r="GR440" s="23"/>
      <c r="GS440" s="23"/>
      <c r="GT440" s="23"/>
      <c r="GU440" s="23"/>
      <c r="GV440" s="23"/>
      <c r="GW440" s="23"/>
      <c r="GX440" s="23"/>
      <c r="GY440" s="23"/>
      <c r="GZ440" s="23"/>
      <c r="HA440" s="23"/>
      <c r="HB440" s="23"/>
      <c r="HC440" s="23"/>
      <c r="HD440" s="23"/>
      <c r="HE440" s="23"/>
      <c r="HF440" s="23"/>
      <c r="HG440" s="23"/>
      <c r="HH440" s="23"/>
      <c r="HI440" s="23"/>
      <c r="HJ440" s="23"/>
      <c r="HK440" s="23"/>
      <c r="HL440" s="23"/>
      <c r="HM440" s="23"/>
      <c r="HN440" s="23"/>
      <c r="HO440" s="23"/>
      <c r="HP440" s="23"/>
      <c r="HQ440" s="23"/>
      <c r="HR440" s="23"/>
      <c r="HS440" s="23"/>
      <c r="HT440" s="23"/>
      <c r="HU440" s="23"/>
      <c r="HV440" s="23"/>
      <c r="HW440" s="23"/>
      <c r="HX440" s="23"/>
      <c r="HY440" s="23"/>
      <c r="HZ440" s="23"/>
      <c r="IA440" s="23"/>
      <c r="IB440" s="23"/>
      <c r="IC440" s="23"/>
      <c r="ID440" s="23"/>
      <c r="IE440" s="23"/>
      <c r="IF440" s="23"/>
      <c r="IG440" s="23"/>
      <c r="IH440" s="23"/>
      <c r="II440" s="23"/>
      <c r="IJ440" s="23"/>
      <c r="IK440" s="23"/>
      <c r="IL440" s="23"/>
      <c r="IM440" s="23"/>
      <c r="IN440" s="23"/>
      <c r="IO440" s="23"/>
      <c r="IP440" s="23"/>
      <c r="IQ440" s="23"/>
      <c r="IR440" s="23"/>
      <c r="IS440" s="23"/>
      <c r="IT440" s="23"/>
    </row>
    <row r="441" spans="1:254" customFormat="1" ht="30" customHeight="1" x14ac:dyDescent="0.2">
      <c r="A441" s="266" t="s">
        <v>954</v>
      </c>
      <c r="B441" s="265" t="s">
        <v>496</v>
      </c>
      <c r="C441" s="264" t="s">
        <v>497</v>
      </c>
      <c r="D441" s="263" t="s">
        <v>194</v>
      </c>
      <c r="E441" s="262">
        <v>0.23399999999999999</v>
      </c>
      <c r="F441" s="254" t="s">
        <v>875</v>
      </c>
      <c r="G441" s="253" t="s">
        <v>1008</v>
      </c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>
        <f>[5]Source!P50</f>
        <v>1290</v>
      </c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  <c r="BX441" s="23"/>
      <c r="BY441" s="23"/>
      <c r="BZ441" s="23"/>
      <c r="CA441" s="23"/>
      <c r="CB441" s="23"/>
      <c r="CC441" s="23"/>
      <c r="CD441" s="23"/>
      <c r="CE441" s="23"/>
      <c r="CF441" s="23"/>
      <c r="CG441" s="23"/>
      <c r="CH441" s="23"/>
      <c r="CI441" s="23"/>
      <c r="CJ441" s="23"/>
      <c r="CK441" s="23"/>
      <c r="CL441" s="23"/>
      <c r="CM441" s="23"/>
      <c r="CN441" s="23"/>
      <c r="CO441" s="23"/>
      <c r="CP441" s="23"/>
      <c r="CQ441" s="23"/>
      <c r="CR441" s="23"/>
      <c r="CS441" s="23"/>
      <c r="CT441" s="23"/>
      <c r="CU441" s="23"/>
      <c r="CV441" s="23"/>
      <c r="CW441" s="23"/>
      <c r="CX441" s="23"/>
      <c r="CY441" s="23"/>
      <c r="CZ441" s="23"/>
      <c r="DA441" s="23"/>
      <c r="DB441" s="23"/>
      <c r="DC441" s="23"/>
      <c r="DD441" s="23"/>
      <c r="DE441" s="23"/>
      <c r="DF441" s="23"/>
      <c r="DG441" s="23"/>
      <c r="DH441" s="23">
        <f>IF(E438&gt;0,ROUND([5]Source!P50/E438,2),0)</f>
        <v>52439.02</v>
      </c>
      <c r="DI441" s="23"/>
      <c r="DJ441" s="23"/>
      <c r="DK441" s="252" t="str">
        <f>F441</f>
        <v>Материал</v>
      </c>
      <c r="DL441" s="23">
        <f>[5]Source!P50</f>
        <v>1290</v>
      </c>
      <c r="DM441" s="23"/>
      <c r="DN441" s="23"/>
      <c r="DO441" s="23"/>
      <c r="DP441" s="23"/>
      <c r="DQ441" s="23"/>
      <c r="DR441" s="23"/>
      <c r="DS441" s="23"/>
      <c r="DT441" s="23"/>
      <c r="DU441" s="23"/>
      <c r="DV441" s="23"/>
      <c r="DW441" s="23"/>
      <c r="DX441" s="23"/>
      <c r="DY441" s="23"/>
      <c r="DZ441" s="23"/>
      <c r="EA441" s="23"/>
      <c r="EB441" s="23"/>
      <c r="EC441" s="23"/>
      <c r="ED441" s="23"/>
      <c r="EE441" s="23"/>
      <c r="EF441" s="23"/>
      <c r="EG441" s="23"/>
      <c r="EH441" s="23"/>
      <c r="EI441" s="23"/>
      <c r="EJ441" s="23"/>
      <c r="EK441" s="23"/>
      <c r="EL441" s="23"/>
      <c r="EM441" s="23"/>
      <c r="EN441" s="23"/>
      <c r="EO441" s="23"/>
      <c r="EP441" s="23"/>
      <c r="EQ441" s="23"/>
      <c r="ER441" s="23"/>
      <c r="ES441" s="23"/>
      <c r="ET441" s="23"/>
      <c r="EU441" s="23"/>
      <c r="EV441" s="23"/>
      <c r="EW441" s="23"/>
      <c r="EX441" s="23"/>
      <c r="EY441" s="23"/>
      <c r="EZ441" s="23"/>
      <c r="FA441" s="23"/>
      <c r="FB441" s="23"/>
      <c r="FC441" s="23"/>
      <c r="FD441" s="23"/>
      <c r="FE441" s="23"/>
      <c r="FF441" s="23"/>
      <c r="FG441" s="23"/>
      <c r="FH441" s="23"/>
      <c r="FI441" s="23"/>
      <c r="FJ441" s="23"/>
      <c r="FK441" s="23"/>
      <c r="FL441" s="23"/>
      <c r="FM441" s="23"/>
      <c r="FN441" s="23"/>
      <c r="FO441" s="23"/>
      <c r="FP441" s="23"/>
      <c r="FQ441" s="23"/>
      <c r="FR441" s="23"/>
      <c r="FS441" s="23"/>
      <c r="FT441" s="23"/>
      <c r="FU441" s="23"/>
      <c r="FV441" s="23"/>
      <c r="FW441" s="23"/>
      <c r="FX441" s="23"/>
      <c r="FY441" s="23"/>
      <c r="FZ441" s="23"/>
      <c r="GA441" s="23"/>
      <c r="GB441" s="23"/>
      <c r="GC441" s="23"/>
      <c r="GD441" s="23"/>
      <c r="GE441" s="23"/>
      <c r="GF441" s="23"/>
      <c r="GG441" s="23"/>
      <c r="GH441" s="23"/>
      <c r="GI441" s="23"/>
      <c r="GJ441" s="23"/>
      <c r="GK441" s="23"/>
      <c r="GL441" s="23"/>
      <c r="GM441" s="23"/>
      <c r="GN441" s="23"/>
      <c r="GO441" s="23"/>
      <c r="GP441" s="23"/>
      <c r="GQ441" s="23"/>
      <c r="GR441" s="23"/>
      <c r="GS441" s="23"/>
      <c r="GT441" s="23"/>
      <c r="GU441" s="23"/>
      <c r="GV441" s="23"/>
      <c r="GW441" s="23"/>
      <c r="GX441" s="23"/>
      <c r="GY441" s="23"/>
      <c r="GZ441" s="23"/>
      <c r="HA441" s="23"/>
      <c r="HB441" s="23"/>
      <c r="HC441" s="23"/>
      <c r="HD441" s="23"/>
      <c r="HE441" s="23"/>
      <c r="HF441" s="23"/>
      <c r="HG441" s="23"/>
      <c r="HH441" s="23"/>
      <c r="HI441" s="23"/>
      <c r="HJ441" s="23"/>
      <c r="HK441" s="23"/>
      <c r="HL441" s="23"/>
      <c r="HM441" s="23"/>
      <c r="HN441" s="23"/>
      <c r="HO441" s="23"/>
      <c r="HP441" s="23"/>
      <c r="HQ441" s="23"/>
      <c r="HR441" s="23"/>
      <c r="HS441" s="23"/>
      <c r="HT441" s="23"/>
      <c r="HU441" s="23"/>
      <c r="HV441" s="23"/>
      <c r="HW441" s="23"/>
      <c r="HX441" s="23"/>
      <c r="HY441" s="23"/>
      <c r="HZ441" s="23"/>
      <c r="IA441" s="23"/>
      <c r="IB441" s="23"/>
      <c r="IC441" s="23"/>
      <c r="ID441" s="23"/>
      <c r="IE441" s="23"/>
      <c r="IF441" s="23"/>
      <c r="IG441" s="23"/>
      <c r="IH441" s="23"/>
      <c r="II441" s="23"/>
      <c r="IJ441" s="23"/>
      <c r="IK441" s="23"/>
      <c r="IL441" s="23"/>
      <c r="IM441" s="23"/>
      <c r="IN441" s="23"/>
      <c r="IO441" s="23"/>
      <c r="IP441" s="23"/>
      <c r="IQ441" s="23"/>
      <c r="IR441" s="23"/>
      <c r="IS441" s="23"/>
      <c r="IT441" s="23"/>
    </row>
    <row r="442" spans="1:254" customFormat="1" ht="63.75" customHeight="1" x14ac:dyDescent="0.2">
      <c r="A442" s="266" t="s">
        <v>983</v>
      </c>
      <c r="B442" s="265" t="s">
        <v>515</v>
      </c>
      <c r="C442" s="264" t="s">
        <v>982</v>
      </c>
      <c r="D442" s="263" t="s">
        <v>490</v>
      </c>
      <c r="E442" s="262">
        <v>2</v>
      </c>
      <c r="F442" s="254" t="s">
        <v>875</v>
      </c>
      <c r="G442" s="253" t="s">
        <v>876</v>
      </c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>
        <f>[5]Source!P52</f>
        <v>2261</v>
      </c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  <c r="BX442" s="23"/>
      <c r="BY442" s="23"/>
      <c r="BZ442" s="23"/>
      <c r="CA442" s="23"/>
      <c r="CB442" s="23"/>
      <c r="CC442" s="23"/>
      <c r="CD442" s="23"/>
      <c r="CE442" s="23"/>
      <c r="CF442" s="23"/>
      <c r="CG442" s="23"/>
      <c r="CH442" s="23"/>
      <c r="CI442" s="23"/>
      <c r="CJ442" s="23"/>
      <c r="CK442" s="23"/>
      <c r="CL442" s="23"/>
      <c r="CM442" s="23"/>
      <c r="CN442" s="23"/>
      <c r="CO442" s="23"/>
      <c r="CP442" s="23"/>
      <c r="CQ442" s="23"/>
      <c r="CR442" s="23"/>
      <c r="CS442" s="23"/>
      <c r="CT442" s="23"/>
      <c r="CU442" s="23"/>
      <c r="CV442" s="23"/>
      <c r="CW442" s="23"/>
      <c r="CX442" s="23"/>
      <c r="CY442" s="23"/>
      <c r="CZ442" s="23"/>
      <c r="DA442" s="23"/>
      <c r="DB442" s="23"/>
      <c r="DC442" s="23"/>
      <c r="DD442" s="23"/>
      <c r="DE442" s="23"/>
      <c r="DF442" s="23"/>
      <c r="DG442" s="23"/>
      <c r="DH442" s="23">
        <f>IF(E438&gt;0,ROUND([5]Source!P52/E438,2),0)</f>
        <v>91910.57</v>
      </c>
      <c r="DI442" s="23"/>
      <c r="DJ442" s="23"/>
      <c r="DK442" s="252" t="str">
        <f>F442</f>
        <v>Материал</v>
      </c>
      <c r="DL442" s="23">
        <f>[5]Source!P52</f>
        <v>2261</v>
      </c>
      <c r="DM442" s="23"/>
      <c r="DN442" s="23"/>
      <c r="DO442" s="23"/>
      <c r="DP442" s="23"/>
      <c r="DQ442" s="23"/>
      <c r="DR442" s="23"/>
      <c r="DS442" s="23"/>
      <c r="DT442" s="23"/>
      <c r="DU442" s="23"/>
      <c r="DV442" s="23"/>
      <c r="DW442" s="23"/>
      <c r="DX442" s="23"/>
      <c r="DY442" s="23"/>
      <c r="DZ442" s="23"/>
      <c r="EA442" s="23"/>
      <c r="EB442" s="23"/>
      <c r="EC442" s="23"/>
      <c r="ED442" s="23"/>
      <c r="EE442" s="23"/>
      <c r="EF442" s="23"/>
      <c r="EG442" s="23"/>
      <c r="EH442" s="23"/>
      <c r="EI442" s="23"/>
      <c r="EJ442" s="23"/>
      <c r="EK442" s="23"/>
      <c r="EL442" s="23"/>
      <c r="EM442" s="23"/>
      <c r="EN442" s="23"/>
      <c r="EO442" s="23"/>
      <c r="EP442" s="23"/>
      <c r="EQ442" s="23"/>
      <c r="ER442" s="23"/>
      <c r="ES442" s="23"/>
      <c r="ET442" s="23"/>
      <c r="EU442" s="23"/>
      <c r="EV442" s="23"/>
      <c r="EW442" s="23"/>
      <c r="EX442" s="23"/>
      <c r="EY442" s="23"/>
      <c r="EZ442" s="23"/>
      <c r="FA442" s="23"/>
      <c r="FB442" s="23"/>
      <c r="FC442" s="23"/>
      <c r="FD442" s="23"/>
      <c r="FE442" s="23"/>
      <c r="FF442" s="23"/>
      <c r="FG442" s="23"/>
      <c r="FH442" s="23"/>
      <c r="FI442" s="23"/>
      <c r="FJ442" s="23"/>
      <c r="FK442" s="23"/>
      <c r="FL442" s="23"/>
      <c r="FM442" s="23"/>
      <c r="FN442" s="23"/>
      <c r="FO442" s="23"/>
      <c r="FP442" s="23"/>
      <c r="FQ442" s="23"/>
      <c r="FR442" s="23"/>
      <c r="FS442" s="23"/>
      <c r="FT442" s="23"/>
      <c r="FU442" s="23"/>
      <c r="FV442" s="23"/>
      <c r="FW442" s="23"/>
      <c r="FX442" s="23"/>
      <c r="FY442" s="23"/>
      <c r="FZ442" s="23"/>
      <c r="GA442" s="23"/>
      <c r="GB442" s="23"/>
      <c r="GC442" s="23"/>
      <c r="GD442" s="23"/>
      <c r="GE442" s="23"/>
      <c r="GF442" s="23"/>
      <c r="GG442" s="23"/>
      <c r="GH442" s="23"/>
      <c r="GI442" s="23"/>
      <c r="GJ442" s="23"/>
      <c r="GK442" s="23"/>
      <c r="GL442" s="23"/>
      <c r="GM442" s="23"/>
      <c r="GN442" s="23"/>
      <c r="GO442" s="23"/>
      <c r="GP442" s="23"/>
      <c r="GQ442" s="23"/>
      <c r="GR442" s="23"/>
      <c r="GS442" s="23"/>
      <c r="GT442" s="23"/>
      <c r="GU442" s="23"/>
      <c r="GV442" s="23"/>
      <c r="GW442" s="23"/>
      <c r="GX442" s="23"/>
      <c r="GY442" s="23"/>
      <c r="GZ442" s="23"/>
      <c r="HA442" s="23"/>
      <c r="HB442" s="23"/>
      <c r="HC442" s="23"/>
      <c r="HD442" s="23"/>
      <c r="HE442" s="23"/>
      <c r="HF442" s="23"/>
      <c r="HG442" s="23"/>
      <c r="HH442" s="23"/>
      <c r="HI442" s="23"/>
      <c r="HJ442" s="23"/>
      <c r="HK442" s="23"/>
      <c r="HL442" s="23"/>
      <c r="HM442" s="23"/>
      <c r="HN442" s="23"/>
      <c r="HO442" s="23"/>
      <c r="HP442" s="23"/>
      <c r="HQ442" s="23"/>
      <c r="HR442" s="23"/>
      <c r="HS442" s="23"/>
      <c r="HT442" s="23"/>
      <c r="HU442" s="23"/>
      <c r="HV442" s="23"/>
      <c r="HW442" s="23"/>
      <c r="HX442" s="23"/>
      <c r="HY442" s="23"/>
      <c r="HZ442" s="23"/>
      <c r="IA442" s="23"/>
      <c r="IB442" s="23"/>
      <c r="IC442" s="23"/>
      <c r="ID442" s="23"/>
      <c r="IE442" s="23"/>
      <c r="IF442" s="23"/>
      <c r="IG442" s="23"/>
      <c r="IH442" s="23"/>
      <c r="II442" s="23"/>
      <c r="IJ442" s="23"/>
      <c r="IK442" s="23"/>
      <c r="IL442" s="23"/>
      <c r="IM442" s="23"/>
      <c r="IN442" s="23"/>
      <c r="IO442" s="23"/>
      <c r="IP442" s="23"/>
      <c r="IQ442" s="23"/>
      <c r="IR442" s="23"/>
      <c r="IS442" s="23"/>
      <c r="IT442" s="23"/>
    </row>
    <row r="443" spans="1:254" customFormat="1" ht="21.75" customHeight="1" x14ac:dyDescent="0.2">
      <c r="A443" s="259" t="s">
        <v>981</v>
      </c>
      <c r="B443" s="258" t="s">
        <v>980</v>
      </c>
      <c r="C443" s="257" t="s">
        <v>979</v>
      </c>
      <c r="D443" s="256" t="s">
        <v>490</v>
      </c>
      <c r="E443" s="255">
        <v>1</v>
      </c>
      <c r="F443" s="254" t="s">
        <v>875</v>
      </c>
      <c r="G443" s="253" t="s">
        <v>876</v>
      </c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>
        <f>[5]Source!P54</f>
        <v>631</v>
      </c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  <c r="BX443" s="23"/>
      <c r="BY443" s="23"/>
      <c r="BZ443" s="23"/>
      <c r="CA443" s="23"/>
      <c r="CB443" s="23"/>
      <c r="CC443" s="23"/>
      <c r="CD443" s="23"/>
      <c r="CE443" s="23"/>
      <c r="CF443" s="23"/>
      <c r="CG443" s="23"/>
      <c r="CH443" s="23"/>
      <c r="CI443" s="23"/>
      <c r="CJ443" s="23"/>
      <c r="CK443" s="23"/>
      <c r="CL443" s="23"/>
      <c r="CM443" s="23"/>
      <c r="CN443" s="23"/>
      <c r="CO443" s="23"/>
      <c r="CP443" s="23"/>
      <c r="CQ443" s="23"/>
      <c r="CR443" s="23"/>
      <c r="CS443" s="23"/>
      <c r="CT443" s="23"/>
      <c r="CU443" s="23"/>
      <c r="CV443" s="23"/>
      <c r="CW443" s="23"/>
      <c r="CX443" s="23"/>
      <c r="CY443" s="23"/>
      <c r="CZ443" s="23"/>
      <c r="DA443" s="23"/>
      <c r="DB443" s="23"/>
      <c r="DC443" s="23"/>
      <c r="DD443" s="23"/>
      <c r="DE443" s="23"/>
      <c r="DF443" s="23"/>
      <c r="DG443" s="23"/>
      <c r="DH443" s="23">
        <f>IF(E438&gt;0,ROUND([5]Source!P54/E438,2),0)</f>
        <v>25650.41</v>
      </c>
      <c r="DI443" s="23"/>
      <c r="DJ443" s="23"/>
      <c r="DK443" s="252" t="str">
        <f>F443</f>
        <v>Материал</v>
      </c>
      <c r="DL443" s="23">
        <f>[5]Source!P54</f>
        <v>631</v>
      </c>
      <c r="DM443" s="23"/>
      <c r="DN443" s="23"/>
      <c r="DO443" s="23"/>
      <c r="DP443" s="23"/>
      <c r="DQ443" s="23"/>
      <c r="DR443" s="23"/>
      <c r="DS443" s="23"/>
      <c r="DT443" s="23"/>
      <c r="DU443" s="23"/>
      <c r="DV443" s="23"/>
      <c r="DW443" s="23"/>
      <c r="DX443" s="23"/>
      <c r="DY443" s="23"/>
      <c r="DZ443" s="23"/>
      <c r="EA443" s="23"/>
      <c r="EB443" s="23"/>
      <c r="EC443" s="23"/>
      <c r="ED443" s="23"/>
      <c r="EE443" s="23"/>
      <c r="EF443" s="23"/>
      <c r="EG443" s="23"/>
      <c r="EH443" s="23"/>
      <c r="EI443" s="23"/>
      <c r="EJ443" s="23"/>
      <c r="EK443" s="23"/>
      <c r="EL443" s="23"/>
      <c r="EM443" s="23"/>
      <c r="EN443" s="23"/>
      <c r="EO443" s="23"/>
      <c r="EP443" s="23"/>
      <c r="EQ443" s="23"/>
      <c r="ER443" s="23"/>
      <c r="ES443" s="23"/>
      <c r="ET443" s="23"/>
      <c r="EU443" s="23"/>
      <c r="EV443" s="23"/>
      <c r="EW443" s="23"/>
      <c r="EX443" s="23"/>
      <c r="EY443" s="23"/>
      <c r="EZ443" s="23"/>
      <c r="FA443" s="23"/>
      <c r="FB443" s="23"/>
      <c r="FC443" s="23"/>
      <c r="FD443" s="23"/>
      <c r="FE443" s="23"/>
      <c r="FF443" s="23"/>
      <c r="FG443" s="23"/>
      <c r="FH443" s="23"/>
      <c r="FI443" s="23"/>
      <c r="FJ443" s="23"/>
      <c r="FK443" s="23"/>
      <c r="FL443" s="23"/>
      <c r="FM443" s="23"/>
      <c r="FN443" s="23"/>
      <c r="FO443" s="23"/>
      <c r="FP443" s="23"/>
      <c r="FQ443" s="23"/>
      <c r="FR443" s="23"/>
      <c r="FS443" s="23"/>
      <c r="FT443" s="23"/>
      <c r="FU443" s="23"/>
      <c r="FV443" s="23"/>
      <c r="FW443" s="23"/>
      <c r="FX443" s="23"/>
      <c r="FY443" s="23"/>
      <c r="FZ443" s="23"/>
      <c r="GA443" s="23"/>
      <c r="GB443" s="23"/>
      <c r="GC443" s="23"/>
      <c r="GD443" s="23"/>
      <c r="GE443" s="23"/>
      <c r="GF443" s="23"/>
      <c r="GG443" s="23"/>
      <c r="GH443" s="23"/>
      <c r="GI443" s="23"/>
      <c r="GJ443" s="23"/>
      <c r="GK443" s="23"/>
      <c r="GL443" s="23"/>
      <c r="GM443" s="23"/>
      <c r="GN443" s="23"/>
      <c r="GO443" s="23"/>
      <c r="GP443" s="23"/>
      <c r="GQ443" s="23"/>
      <c r="GR443" s="23"/>
      <c r="GS443" s="23"/>
      <c r="GT443" s="23"/>
      <c r="GU443" s="23"/>
      <c r="GV443" s="23"/>
      <c r="GW443" s="23"/>
      <c r="GX443" s="23"/>
      <c r="GY443" s="23"/>
      <c r="GZ443" s="23"/>
      <c r="HA443" s="23"/>
      <c r="HB443" s="23"/>
      <c r="HC443" s="23"/>
      <c r="HD443" s="23"/>
      <c r="HE443" s="23"/>
      <c r="HF443" s="23"/>
      <c r="HG443" s="23"/>
      <c r="HH443" s="23"/>
      <c r="HI443" s="23"/>
      <c r="HJ443" s="23"/>
      <c r="HK443" s="23"/>
      <c r="HL443" s="23"/>
      <c r="HM443" s="23"/>
      <c r="HN443" s="23"/>
      <c r="HO443" s="23"/>
      <c r="HP443" s="23"/>
      <c r="HQ443" s="23"/>
      <c r="HR443" s="23"/>
      <c r="HS443" s="23"/>
      <c r="HT443" s="23"/>
      <c r="HU443" s="23"/>
      <c r="HV443" s="23"/>
      <c r="HW443" s="23"/>
      <c r="HX443" s="23"/>
      <c r="HY443" s="23"/>
      <c r="HZ443" s="23"/>
      <c r="IA443" s="23"/>
      <c r="IB443" s="23"/>
      <c r="IC443" s="23"/>
      <c r="ID443" s="23"/>
      <c r="IE443" s="23"/>
      <c r="IF443" s="23"/>
      <c r="IG443" s="23"/>
      <c r="IH443" s="23"/>
      <c r="II443" s="23"/>
      <c r="IJ443" s="23"/>
      <c r="IK443" s="23"/>
      <c r="IL443" s="23"/>
      <c r="IM443" s="23"/>
      <c r="IN443" s="23"/>
      <c r="IO443" s="23"/>
      <c r="IP443" s="23"/>
      <c r="IQ443" s="23"/>
      <c r="IR443" s="23"/>
      <c r="IS443" s="23"/>
      <c r="IT443" s="23"/>
    </row>
    <row r="444" spans="1:254" customFormat="1" ht="21.75" customHeight="1" x14ac:dyDescent="0.2">
      <c r="A444" s="101">
        <v>6</v>
      </c>
      <c r="B444" s="109" t="s">
        <v>978</v>
      </c>
      <c r="C444" s="102" t="s">
        <v>977</v>
      </c>
      <c r="D444" s="103" t="s">
        <v>976</v>
      </c>
      <c r="E444" s="104">
        <v>0.03</v>
      </c>
      <c r="F444" s="243"/>
      <c r="G444" s="108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  <c r="BX444" s="23"/>
      <c r="BY444" s="23"/>
      <c r="BZ444" s="23"/>
      <c r="CA444" s="23"/>
      <c r="CB444" s="23"/>
      <c r="CC444" s="23"/>
      <c r="CD444" s="23"/>
      <c r="CE444" s="23"/>
      <c r="CF444" s="23"/>
      <c r="CG444" s="23"/>
      <c r="CH444" s="23"/>
      <c r="CI444" s="23"/>
      <c r="CJ444" s="23"/>
      <c r="CK444" s="23"/>
      <c r="CL444" s="23"/>
      <c r="CM444" s="23"/>
      <c r="CN444" s="23"/>
      <c r="CO444" s="23"/>
      <c r="CP444" s="23"/>
      <c r="CQ444" s="23"/>
      <c r="CR444" s="23"/>
      <c r="CS444" s="23"/>
      <c r="CT444" s="23"/>
      <c r="CU444" s="23"/>
      <c r="CV444" s="23"/>
      <c r="CW444" s="23"/>
      <c r="CX444" s="23"/>
      <c r="CY444" s="23"/>
      <c r="CZ444" s="23"/>
      <c r="DA444" s="23"/>
      <c r="DB444" s="23"/>
      <c r="DC444" s="23"/>
      <c r="DD444" s="23"/>
      <c r="DE444" s="23"/>
      <c r="DF444" s="23"/>
      <c r="DG444" s="23"/>
      <c r="DH444" s="23"/>
      <c r="DI444" s="23"/>
      <c r="DJ444" s="23"/>
      <c r="DK444" s="23"/>
      <c r="DL444" s="23"/>
      <c r="DM444" s="23"/>
      <c r="DN444" s="23"/>
      <c r="DO444" s="23"/>
      <c r="DP444" s="23"/>
      <c r="DQ444" s="23"/>
      <c r="DR444" s="23"/>
      <c r="DS444" s="23"/>
      <c r="DT444" s="23"/>
      <c r="DU444" s="23"/>
      <c r="DV444" s="23"/>
      <c r="DW444" s="23"/>
      <c r="DX444" s="23"/>
      <c r="DY444" s="23"/>
      <c r="DZ444" s="23"/>
      <c r="EA444" s="23"/>
      <c r="EB444" s="23"/>
      <c r="EC444" s="23"/>
      <c r="ED444" s="23"/>
      <c r="EE444" s="23"/>
      <c r="EF444" s="23"/>
      <c r="EG444" s="23"/>
      <c r="EH444" s="23"/>
      <c r="EI444" s="23"/>
      <c r="EJ444" s="23"/>
      <c r="EK444" s="23"/>
      <c r="EL444" s="23"/>
      <c r="EM444" s="23"/>
      <c r="EN444" s="23"/>
      <c r="EO444" s="23"/>
      <c r="EP444" s="23"/>
      <c r="EQ444" s="23"/>
      <c r="ER444" s="23"/>
      <c r="ES444" s="23"/>
      <c r="ET444" s="23"/>
      <c r="EU444" s="23"/>
      <c r="EV444" s="23"/>
      <c r="EW444" s="23"/>
      <c r="EX444" s="23"/>
      <c r="EY444" s="23"/>
      <c r="EZ444" s="23"/>
      <c r="FA444" s="23"/>
      <c r="FB444" s="23"/>
      <c r="FC444" s="23"/>
      <c r="FD444" s="23"/>
      <c r="FE444" s="23"/>
      <c r="FF444" s="23"/>
      <c r="FG444" s="23"/>
      <c r="FH444" s="23"/>
      <c r="FI444" s="23"/>
      <c r="FJ444" s="23"/>
      <c r="FK444" s="23"/>
      <c r="FL444" s="23"/>
      <c r="FM444" s="23"/>
      <c r="FN444" s="23"/>
      <c r="FO444" s="23"/>
      <c r="FP444" s="23"/>
      <c r="FQ444" s="23"/>
      <c r="FR444" s="23"/>
      <c r="FS444" s="23"/>
      <c r="FT444" s="23"/>
      <c r="FU444" s="23"/>
      <c r="FV444" s="23"/>
      <c r="FW444" s="23"/>
      <c r="FX444" s="23"/>
      <c r="FY444" s="23"/>
      <c r="FZ444" s="23"/>
      <c r="GA444" s="23"/>
      <c r="GB444" s="23"/>
      <c r="GC444" s="23"/>
      <c r="GD444" s="23"/>
      <c r="GE444" s="23"/>
      <c r="GF444" s="23"/>
      <c r="GG444" s="23"/>
      <c r="GH444" s="23"/>
      <c r="GI444" s="23"/>
      <c r="GJ444" s="23"/>
      <c r="GK444" s="23"/>
      <c r="GL444" s="23"/>
      <c r="GM444" s="23"/>
      <c r="GN444" s="23"/>
      <c r="GO444" s="23"/>
      <c r="GP444" s="23"/>
      <c r="GQ444" s="23"/>
      <c r="GR444" s="23"/>
      <c r="GS444" s="23"/>
      <c r="GT444" s="23"/>
      <c r="GU444" s="23"/>
      <c r="GV444" s="23"/>
      <c r="GW444" s="23"/>
      <c r="GX444" s="23"/>
      <c r="GY444" s="23"/>
      <c r="GZ444" s="23"/>
      <c r="HA444" s="23"/>
      <c r="HB444" s="23"/>
      <c r="HC444" s="23"/>
      <c r="HD444" s="23"/>
      <c r="HE444" s="23"/>
      <c r="HF444" s="23"/>
      <c r="HG444" s="23"/>
      <c r="HH444" s="23"/>
      <c r="HI444" s="23"/>
      <c r="HJ444" s="23"/>
      <c r="HK444" s="23"/>
      <c r="HL444" s="23"/>
      <c r="HM444" s="23"/>
      <c r="HN444" s="23"/>
      <c r="HO444" s="23"/>
      <c r="HP444" s="23"/>
      <c r="HQ444" s="23"/>
      <c r="HR444" s="23"/>
      <c r="HS444" s="23"/>
      <c r="HT444" s="23"/>
      <c r="HU444" s="23"/>
      <c r="HV444" s="23"/>
      <c r="HW444" s="23"/>
      <c r="HX444" s="23"/>
      <c r="HY444" s="23"/>
      <c r="HZ444" s="23"/>
      <c r="IA444" s="23"/>
      <c r="IB444" s="23"/>
      <c r="IC444" s="23"/>
      <c r="ID444" s="23"/>
      <c r="IE444" s="23"/>
      <c r="IF444" s="23"/>
      <c r="IG444" s="23"/>
      <c r="IH444" s="23"/>
      <c r="II444" s="23"/>
      <c r="IJ444" s="23"/>
      <c r="IK444" s="23"/>
      <c r="IL444" s="23"/>
      <c r="IM444" s="23"/>
      <c r="IN444" s="23"/>
      <c r="IO444" s="23"/>
      <c r="IP444" s="23"/>
      <c r="IQ444" s="23"/>
      <c r="IR444" s="23"/>
      <c r="IS444" s="23"/>
      <c r="IT444" s="23"/>
    </row>
    <row r="445" spans="1:254" customFormat="1" ht="21.75" customHeight="1" x14ac:dyDescent="0.2">
      <c r="A445" s="266" t="s">
        <v>582</v>
      </c>
      <c r="B445" s="265" t="s">
        <v>491</v>
      </c>
      <c r="C445" s="264" t="s">
        <v>492</v>
      </c>
      <c r="D445" s="263" t="s">
        <v>436</v>
      </c>
      <c r="E445" s="262">
        <v>1.4400000000000001E-3</v>
      </c>
      <c r="F445" s="254" t="s">
        <v>875</v>
      </c>
      <c r="G445" s="253" t="s">
        <v>876</v>
      </c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>
        <f>[5]Source!P58</f>
        <v>111</v>
      </c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  <c r="BX445" s="23"/>
      <c r="BY445" s="23"/>
      <c r="BZ445" s="23"/>
      <c r="CA445" s="23"/>
      <c r="CB445" s="23"/>
      <c r="CC445" s="23"/>
      <c r="CD445" s="23"/>
      <c r="CE445" s="23"/>
      <c r="CF445" s="23"/>
      <c r="CG445" s="23"/>
      <c r="CH445" s="23"/>
      <c r="CI445" s="23"/>
      <c r="CJ445" s="23"/>
      <c r="CK445" s="23"/>
      <c r="CL445" s="23"/>
      <c r="CM445" s="23"/>
      <c r="CN445" s="23"/>
      <c r="CO445" s="23"/>
      <c r="CP445" s="23"/>
      <c r="CQ445" s="23"/>
      <c r="CR445" s="23"/>
      <c r="CS445" s="23"/>
      <c r="CT445" s="23"/>
      <c r="CU445" s="23"/>
      <c r="CV445" s="23"/>
      <c r="CW445" s="23"/>
      <c r="CX445" s="23"/>
      <c r="CY445" s="23"/>
      <c r="CZ445" s="23"/>
      <c r="DA445" s="23"/>
      <c r="DB445" s="23"/>
      <c r="DC445" s="23"/>
      <c r="DD445" s="23"/>
      <c r="DE445" s="23"/>
      <c r="DF445" s="23"/>
      <c r="DG445" s="23"/>
      <c r="DH445" s="23">
        <f>IF(E444&gt;0,ROUND([5]Source!P58/E444,2),0)</f>
        <v>3700</v>
      </c>
      <c r="DI445" s="23"/>
      <c r="DJ445" s="23"/>
      <c r="DK445" s="252" t="str">
        <f>F445</f>
        <v>Материал</v>
      </c>
      <c r="DL445" s="23">
        <f>[5]Source!P58</f>
        <v>111</v>
      </c>
      <c r="DM445" s="23"/>
      <c r="DN445" s="23"/>
      <c r="DO445" s="23"/>
      <c r="DP445" s="23"/>
      <c r="DQ445" s="23"/>
      <c r="DR445" s="23"/>
      <c r="DS445" s="23"/>
      <c r="DT445" s="23"/>
      <c r="DU445" s="23"/>
      <c r="DV445" s="23"/>
      <c r="DW445" s="23"/>
      <c r="DX445" s="23"/>
      <c r="DY445" s="23"/>
      <c r="DZ445" s="23"/>
      <c r="EA445" s="23"/>
      <c r="EB445" s="23"/>
      <c r="EC445" s="23"/>
      <c r="ED445" s="23"/>
      <c r="EE445" s="23"/>
      <c r="EF445" s="23"/>
      <c r="EG445" s="23"/>
      <c r="EH445" s="23"/>
      <c r="EI445" s="23"/>
      <c r="EJ445" s="23"/>
      <c r="EK445" s="23"/>
      <c r="EL445" s="23"/>
      <c r="EM445" s="23"/>
      <c r="EN445" s="23"/>
      <c r="EO445" s="23"/>
      <c r="EP445" s="23"/>
      <c r="EQ445" s="23"/>
      <c r="ER445" s="23"/>
      <c r="ES445" s="23"/>
      <c r="ET445" s="23"/>
      <c r="EU445" s="23"/>
      <c r="EV445" s="23"/>
      <c r="EW445" s="23"/>
      <c r="EX445" s="23"/>
      <c r="EY445" s="23"/>
      <c r="EZ445" s="23"/>
      <c r="FA445" s="23"/>
      <c r="FB445" s="23"/>
      <c r="FC445" s="23"/>
      <c r="FD445" s="23"/>
      <c r="FE445" s="23"/>
      <c r="FF445" s="23"/>
      <c r="FG445" s="23"/>
      <c r="FH445" s="23"/>
      <c r="FI445" s="23"/>
      <c r="FJ445" s="23"/>
      <c r="FK445" s="23"/>
      <c r="FL445" s="23"/>
      <c r="FM445" s="23"/>
      <c r="FN445" s="23"/>
      <c r="FO445" s="23"/>
      <c r="FP445" s="23"/>
      <c r="FQ445" s="23"/>
      <c r="FR445" s="23"/>
      <c r="FS445" s="23"/>
      <c r="FT445" s="23"/>
      <c r="FU445" s="23"/>
      <c r="FV445" s="23"/>
      <c r="FW445" s="23"/>
      <c r="FX445" s="23"/>
      <c r="FY445" s="23"/>
      <c r="FZ445" s="23"/>
      <c r="GA445" s="23"/>
      <c r="GB445" s="23"/>
      <c r="GC445" s="23"/>
      <c r="GD445" s="23"/>
      <c r="GE445" s="23"/>
      <c r="GF445" s="23"/>
      <c r="GG445" s="23"/>
      <c r="GH445" s="23"/>
      <c r="GI445" s="23"/>
      <c r="GJ445" s="23"/>
      <c r="GK445" s="23"/>
      <c r="GL445" s="23"/>
      <c r="GM445" s="23"/>
      <c r="GN445" s="23"/>
      <c r="GO445" s="23"/>
      <c r="GP445" s="23"/>
      <c r="GQ445" s="23"/>
      <c r="GR445" s="23"/>
      <c r="GS445" s="23"/>
      <c r="GT445" s="23"/>
      <c r="GU445" s="23"/>
      <c r="GV445" s="23"/>
      <c r="GW445" s="23"/>
      <c r="GX445" s="23"/>
      <c r="GY445" s="23"/>
      <c r="GZ445" s="23"/>
      <c r="HA445" s="23"/>
      <c r="HB445" s="23"/>
      <c r="HC445" s="23"/>
      <c r="HD445" s="23"/>
      <c r="HE445" s="23"/>
      <c r="HF445" s="23"/>
      <c r="HG445" s="23"/>
      <c r="HH445" s="23"/>
      <c r="HI445" s="23"/>
      <c r="HJ445" s="23"/>
      <c r="HK445" s="23"/>
      <c r="HL445" s="23"/>
      <c r="HM445" s="23"/>
      <c r="HN445" s="23"/>
      <c r="HO445" s="23"/>
      <c r="HP445" s="23"/>
      <c r="HQ445" s="23"/>
      <c r="HR445" s="23"/>
      <c r="HS445" s="23"/>
      <c r="HT445" s="23"/>
      <c r="HU445" s="23"/>
      <c r="HV445" s="23"/>
      <c r="HW445" s="23"/>
      <c r="HX445" s="23"/>
      <c r="HY445" s="23"/>
      <c r="HZ445" s="23"/>
      <c r="IA445" s="23"/>
      <c r="IB445" s="23"/>
      <c r="IC445" s="23"/>
      <c r="ID445" s="23"/>
      <c r="IE445" s="23"/>
      <c r="IF445" s="23"/>
      <c r="IG445" s="23"/>
      <c r="IH445" s="23"/>
      <c r="II445" s="23"/>
      <c r="IJ445" s="23"/>
      <c r="IK445" s="23"/>
      <c r="IL445" s="23"/>
      <c r="IM445" s="23"/>
      <c r="IN445" s="23"/>
      <c r="IO445" s="23"/>
      <c r="IP445" s="23"/>
      <c r="IQ445" s="23"/>
      <c r="IR445" s="23"/>
      <c r="IS445" s="23"/>
      <c r="IT445" s="23"/>
    </row>
    <row r="446" spans="1:254" customFormat="1" ht="37.5" customHeight="1" x14ac:dyDescent="0.2">
      <c r="A446" s="266" t="s">
        <v>975</v>
      </c>
      <c r="B446" s="265" t="s">
        <v>514</v>
      </c>
      <c r="C446" s="264" t="s">
        <v>974</v>
      </c>
      <c r="D446" s="263" t="s">
        <v>490</v>
      </c>
      <c r="E446" s="262">
        <v>2</v>
      </c>
      <c r="F446" s="254" t="s">
        <v>875</v>
      </c>
      <c r="G446" s="253" t="s">
        <v>876</v>
      </c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>
        <f>[5]Source!P60</f>
        <v>1262</v>
      </c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  <c r="BX446" s="23"/>
      <c r="BY446" s="23"/>
      <c r="BZ446" s="23"/>
      <c r="CA446" s="23"/>
      <c r="CB446" s="23"/>
      <c r="CC446" s="23"/>
      <c r="CD446" s="23"/>
      <c r="CE446" s="23"/>
      <c r="CF446" s="23"/>
      <c r="CG446" s="23"/>
      <c r="CH446" s="23"/>
      <c r="CI446" s="23"/>
      <c r="CJ446" s="23"/>
      <c r="CK446" s="23"/>
      <c r="CL446" s="23"/>
      <c r="CM446" s="23"/>
      <c r="CN446" s="23"/>
      <c r="CO446" s="23"/>
      <c r="CP446" s="23"/>
      <c r="CQ446" s="23"/>
      <c r="CR446" s="23"/>
      <c r="CS446" s="23"/>
      <c r="CT446" s="23"/>
      <c r="CU446" s="23"/>
      <c r="CV446" s="23"/>
      <c r="CW446" s="23"/>
      <c r="CX446" s="23"/>
      <c r="CY446" s="23"/>
      <c r="CZ446" s="23"/>
      <c r="DA446" s="23"/>
      <c r="DB446" s="23"/>
      <c r="DC446" s="23"/>
      <c r="DD446" s="23"/>
      <c r="DE446" s="23"/>
      <c r="DF446" s="23"/>
      <c r="DG446" s="23"/>
      <c r="DH446" s="23">
        <f>IF(E444&gt;0,ROUND([5]Source!P60/E444,2),0)</f>
        <v>42066.67</v>
      </c>
      <c r="DI446" s="23"/>
      <c r="DJ446" s="23"/>
      <c r="DK446" s="252" t="str">
        <f>F446</f>
        <v>Материал</v>
      </c>
      <c r="DL446" s="23">
        <f>[5]Source!P60</f>
        <v>1262</v>
      </c>
      <c r="DM446" s="23"/>
      <c r="DN446" s="23"/>
      <c r="DO446" s="23"/>
      <c r="DP446" s="23"/>
      <c r="DQ446" s="23"/>
      <c r="DR446" s="23"/>
      <c r="DS446" s="23"/>
      <c r="DT446" s="23"/>
      <c r="DU446" s="23"/>
      <c r="DV446" s="23"/>
      <c r="DW446" s="23"/>
      <c r="DX446" s="23"/>
      <c r="DY446" s="23"/>
      <c r="DZ446" s="23"/>
      <c r="EA446" s="23"/>
      <c r="EB446" s="23"/>
      <c r="EC446" s="23"/>
      <c r="ED446" s="23"/>
      <c r="EE446" s="23"/>
      <c r="EF446" s="23"/>
      <c r="EG446" s="23"/>
      <c r="EH446" s="23"/>
      <c r="EI446" s="23"/>
      <c r="EJ446" s="23"/>
      <c r="EK446" s="23"/>
      <c r="EL446" s="23"/>
      <c r="EM446" s="23"/>
      <c r="EN446" s="23"/>
      <c r="EO446" s="23"/>
      <c r="EP446" s="23"/>
      <c r="EQ446" s="23"/>
      <c r="ER446" s="23"/>
      <c r="ES446" s="23"/>
      <c r="ET446" s="23"/>
      <c r="EU446" s="23"/>
      <c r="EV446" s="23"/>
      <c r="EW446" s="23"/>
      <c r="EX446" s="23"/>
      <c r="EY446" s="23"/>
      <c r="EZ446" s="23"/>
      <c r="FA446" s="23"/>
      <c r="FB446" s="23"/>
      <c r="FC446" s="23"/>
      <c r="FD446" s="23"/>
      <c r="FE446" s="23"/>
      <c r="FF446" s="23"/>
      <c r="FG446" s="23"/>
      <c r="FH446" s="23"/>
      <c r="FI446" s="23"/>
      <c r="FJ446" s="23"/>
      <c r="FK446" s="23"/>
      <c r="FL446" s="23"/>
      <c r="FM446" s="23"/>
      <c r="FN446" s="23"/>
      <c r="FO446" s="23"/>
      <c r="FP446" s="23"/>
      <c r="FQ446" s="23"/>
      <c r="FR446" s="23"/>
      <c r="FS446" s="23"/>
      <c r="FT446" s="23"/>
      <c r="FU446" s="23"/>
      <c r="FV446" s="23"/>
      <c r="FW446" s="23"/>
      <c r="FX446" s="23"/>
      <c r="FY446" s="23"/>
      <c r="FZ446" s="23"/>
      <c r="GA446" s="23"/>
      <c r="GB446" s="23"/>
      <c r="GC446" s="23"/>
      <c r="GD446" s="23"/>
      <c r="GE446" s="23"/>
      <c r="GF446" s="23"/>
      <c r="GG446" s="23"/>
      <c r="GH446" s="23"/>
      <c r="GI446" s="23"/>
      <c r="GJ446" s="23"/>
      <c r="GK446" s="23"/>
      <c r="GL446" s="23"/>
      <c r="GM446" s="23"/>
      <c r="GN446" s="23"/>
      <c r="GO446" s="23"/>
      <c r="GP446" s="23"/>
      <c r="GQ446" s="23"/>
      <c r="GR446" s="23"/>
      <c r="GS446" s="23"/>
      <c r="GT446" s="23"/>
      <c r="GU446" s="23"/>
      <c r="GV446" s="23"/>
      <c r="GW446" s="23"/>
      <c r="GX446" s="23"/>
      <c r="GY446" s="23"/>
      <c r="GZ446" s="23"/>
      <c r="HA446" s="23"/>
      <c r="HB446" s="23"/>
      <c r="HC446" s="23"/>
      <c r="HD446" s="23"/>
      <c r="HE446" s="23"/>
      <c r="HF446" s="23"/>
      <c r="HG446" s="23"/>
      <c r="HH446" s="23"/>
      <c r="HI446" s="23"/>
      <c r="HJ446" s="23"/>
      <c r="HK446" s="23"/>
      <c r="HL446" s="23"/>
      <c r="HM446" s="23"/>
      <c r="HN446" s="23"/>
      <c r="HO446" s="23"/>
      <c r="HP446" s="23"/>
      <c r="HQ446" s="23"/>
      <c r="HR446" s="23"/>
      <c r="HS446" s="23"/>
      <c r="HT446" s="23"/>
      <c r="HU446" s="23"/>
      <c r="HV446" s="23"/>
      <c r="HW446" s="23"/>
      <c r="HX446" s="23"/>
      <c r="HY446" s="23"/>
      <c r="HZ446" s="23"/>
      <c r="IA446" s="23"/>
      <c r="IB446" s="23"/>
      <c r="IC446" s="23"/>
      <c r="ID446" s="23"/>
      <c r="IE446" s="23"/>
      <c r="IF446" s="23"/>
      <c r="IG446" s="23"/>
      <c r="IH446" s="23"/>
      <c r="II446" s="23"/>
      <c r="IJ446" s="23"/>
      <c r="IK446" s="23"/>
      <c r="IL446" s="23"/>
      <c r="IM446" s="23"/>
      <c r="IN446" s="23"/>
      <c r="IO446" s="23"/>
      <c r="IP446" s="23"/>
      <c r="IQ446" s="23"/>
      <c r="IR446" s="23"/>
      <c r="IS446" s="23"/>
      <c r="IT446" s="23"/>
    </row>
    <row r="447" spans="1:254" customFormat="1" ht="26.25" customHeight="1" x14ac:dyDescent="0.2">
      <c r="A447" s="266" t="s">
        <v>973</v>
      </c>
      <c r="B447" s="265" t="s">
        <v>972</v>
      </c>
      <c r="C447" s="264" t="s">
        <v>971</v>
      </c>
      <c r="D447" s="263" t="s">
        <v>490</v>
      </c>
      <c r="E447" s="262">
        <v>1</v>
      </c>
      <c r="F447" s="261" t="s">
        <v>875</v>
      </c>
      <c r="G447" s="253" t="s">
        <v>876</v>
      </c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>
        <f>[5]Source!P62</f>
        <v>631</v>
      </c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  <c r="BX447" s="23"/>
      <c r="BY447" s="23"/>
      <c r="BZ447" s="23"/>
      <c r="CA447" s="23"/>
      <c r="CB447" s="23"/>
      <c r="CC447" s="23"/>
      <c r="CD447" s="23"/>
      <c r="CE447" s="23"/>
      <c r="CF447" s="23"/>
      <c r="CG447" s="23"/>
      <c r="CH447" s="23"/>
      <c r="CI447" s="23"/>
      <c r="CJ447" s="23"/>
      <c r="CK447" s="23"/>
      <c r="CL447" s="23"/>
      <c r="CM447" s="23"/>
      <c r="CN447" s="23"/>
      <c r="CO447" s="23"/>
      <c r="CP447" s="23"/>
      <c r="CQ447" s="23"/>
      <c r="CR447" s="23"/>
      <c r="CS447" s="23"/>
      <c r="CT447" s="23"/>
      <c r="CU447" s="23"/>
      <c r="CV447" s="23"/>
      <c r="CW447" s="23"/>
      <c r="CX447" s="23"/>
      <c r="CY447" s="23"/>
      <c r="CZ447" s="23"/>
      <c r="DA447" s="23"/>
      <c r="DB447" s="23"/>
      <c r="DC447" s="23"/>
      <c r="DD447" s="23"/>
      <c r="DE447" s="23"/>
      <c r="DF447" s="23"/>
      <c r="DG447" s="23"/>
      <c r="DH447" s="23">
        <f>IF(E444&gt;0,ROUND([5]Source!P62/E444,2),0)</f>
        <v>21033.33</v>
      </c>
      <c r="DI447" s="23"/>
      <c r="DJ447" s="23"/>
      <c r="DK447" s="252" t="str">
        <f>F447</f>
        <v>Материал</v>
      </c>
      <c r="DL447" s="23">
        <f>[5]Source!P62</f>
        <v>631</v>
      </c>
      <c r="DM447" s="23"/>
      <c r="DN447" s="23"/>
      <c r="DO447" s="23"/>
      <c r="DP447" s="23"/>
      <c r="DQ447" s="23"/>
      <c r="DR447" s="23"/>
      <c r="DS447" s="23"/>
      <c r="DT447" s="23"/>
      <c r="DU447" s="23"/>
      <c r="DV447" s="23"/>
      <c r="DW447" s="23"/>
      <c r="DX447" s="23"/>
      <c r="DY447" s="23"/>
      <c r="DZ447" s="23"/>
      <c r="EA447" s="23"/>
      <c r="EB447" s="23"/>
      <c r="EC447" s="23"/>
      <c r="ED447" s="23"/>
      <c r="EE447" s="23"/>
      <c r="EF447" s="23"/>
      <c r="EG447" s="23"/>
      <c r="EH447" s="23"/>
      <c r="EI447" s="23"/>
      <c r="EJ447" s="23"/>
      <c r="EK447" s="23"/>
      <c r="EL447" s="23"/>
      <c r="EM447" s="23"/>
      <c r="EN447" s="23"/>
      <c r="EO447" s="23"/>
      <c r="EP447" s="23"/>
      <c r="EQ447" s="23"/>
      <c r="ER447" s="23"/>
      <c r="ES447" s="23"/>
      <c r="ET447" s="23"/>
      <c r="EU447" s="23"/>
      <c r="EV447" s="23"/>
      <c r="EW447" s="23"/>
      <c r="EX447" s="23"/>
      <c r="EY447" s="23"/>
      <c r="EZ447" s="23"/>
      <c r="FA447" s="23"/>
      <c r="FB447" s="23"/>
      <c r="FC447" s="23"/>
      <c r="FD447" s="23"/>
      <c r="FE447" s="23"/>
      <c r="FF447" s="23"/>
      <c r="FG447" s="23"/>
      <c r="FH447" s="23"/>
      <c r="FI447" s="23"/>
      <c r="FJ447" s="23"/>
      <c r="FK447" s="23"/>
      <c r="FL447" s="23"/>
      <c r="FM447" s="23"/>
      <c r="FN447" s="23"/>
      <c r="FO447" s="23"/>
      <c r="FP447" s="23"/>
      <c r="FQ447" s="23"/>
      <c r="FR447" s="23"/>
      <c r="FS447" s="23"/>
      <c r="FT447" s="23"/>
      <c r="FU447" s="23"/>
      <c r="FV447" s="23"/>
      <c r="FW447" s="23"/>
      <c r="FX447" s="23"/>
      <c r="FY447" s="23"/>
      <c r="FZ447" s="23"/>
      <c r="GA447" s="23"/>
      <c r="GB447" s="23"/>
      <c r="GC447" s="23"/>
      <c r="GD447" s="23"/>
      <c r="GE447" s="23"/>
      <c r="GF447" s="23"/>
      <c r="GG447" s="23"/>
      <c r="GH447" s="23"/>
      <c r="GI447" s="23"/>
      <c r="GJ447" s="23"/>
      <c r="GK447" s="23"/>
      <c r="GL447" s="23"/>
      <c r="GM447" s="23"/>
      <c r="GN447" s="23"/>
      <c r="GO447" s="23"/>
      <c r="GP447" s="23"/>
      <c r="GQ447" s="23"/>
      <c r="GR447" s="23"/>
      <c r="GS447" s="23"/>
      <c r="GT447" s="23"/>
      <c r="GU447" s="23"/>
      <c r="GV447" s="23"/>
      <c r="GW447" s="23"/>
      <c r="GX447" s="23"/>
      <c r="GY447" s="23"/>
      <c r="GZ447" s="23"/>
      <c r="HA447" s="23"/>
      <c r="HB447" s="23"/>
      <c r="HC447" s="23"/>
      <c r="HD447" s="23"/>
      <c r="HE447" s="23"/>
      <c r="HF447" s="23"/>
      <c r="HG447" s="23"/>
      <c r="HH447" s="23"/>
      <c r="HI447" s="23"/>
      <c r="HJ447" s="23"/>
      <c r="HK447" s="23"/>
      <c r="HL447" s="23"/>
      <c r="HM447" s="23"/>
      <c r="HN447" s="23"/>
      <c r="HO447" s="23"/>
      <c r="HP447" s="23"/>
      <c r="HQ447" s="23"/>
      <c r="HR447" s="23"/>
      <c r="HS447" s="23"/>
      <c r="HT447" s="23"/>
      <c r="HU447" s="23"/>
      <c r="HV447" s="23"/>
      <c r="HW447" s="23"/>
      <c r="HX447" s="23"/>
      <c r="HY447" s="23"/>
      <c r="HZ447" s="23"/>
      <c r="IA447" s="23"/>
      <c r="IB447" s="23"/>
      <c r="IC447" s="23"/>
      <c r="ID447" s="23"/>
      <c r="IE447" s="23"/>
      <c r="IF447" s="23"/>
      <c r="IG447" s="23"/>
      <c r="IH447" s="23"/>
      <c r="II447" s="23"/>
      <c r="IJ447" s="23"/>
      <c r="IK447" s="23"/>
      <c r="IL447" s="23"/>
      <c r="IM447" s="23"/>
      <c r="IN447" s="23"/>
      <c r="IO447" s="23"/>
      <c r="IP447" s="23"/>
      <c r="IQ447" s="23"/>
      <c r="IR447" s="23"/>
      <c r="IS447" s="23"/>
      <c r="IT447" s="23"/>
    </row>
    <row r="448" spans="1:254" customFormat="1" ht="16.5" customHeight="1" x14ac:dyDescent="0.2">
      <c r="C448" s="25" t="s">
        <v>328</v>
      </c>
      <c r="D448" s="25"/>
      <c r="E448" s="25"/>
      <c r="F448" s="25"/>
      <c r="G448" s="267">
        <v>24914.400000000001</v>
      </c>
    </row>
    <row r="449" spans="1:255" s="206" customFormat="1" ht="33.75" thickBot="1" x14ac:dyDescent="0.35">
      <c r="A449" s="342"/>
      <c r="B449" s="342"/>
      <c r="C449" s="342" t="s">
        <v>999</v>
      </c>
      <c r="D449" s="342"/>
      <c r="E449" s="342"/>
      <c r="F449" s="343"/>
      <c r="G449" s="343"/>
    </row>
    <row r="450" spans="1:255" customFormat="1" ht="36" x14ac:dyDescent="0.2">
      <c r="A450" s="52">
        <v>1</v>
      </c>
      <c r="B450" s="60" t="s">
        <v>1007</v>
      </c>
      <c r="C450" s="53" t="s">
        <v>1006</v>
      </c>
      <c r="D450" s="54" t="s">
        <v>1005</v>
      </c>
      <c r="E450" s="55">
        <v>0.219</v>
      </c>
      <c r="F450" s="242"/>
      <c r="G450" s="59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  <c r="BX450" s="23"/>
      <c r="BY450" s="23"/>
      <c r="BZ450" s="23"/>
      <c r="CA450" s="23"/>
      <c r="CB450" s="23"/>
      <c r="CC450" s="23"/>
      <c r="CD450" s="23"/>
      <c r="CE450" s="23"/>
      <c r="CF450" s="23"/>
      <c r="CG450" s="23"/>
      <c r="CH450" s="23"/>
      <c r="CI450" s="23"/>
      <c r="CJ450" s="23"/>
      <c r="CK450" s="23"/>
      <c r="CL450" s="23"/>
      <c r="CM450" s="23"/>
      <c r="CN450" s="23"/>
      <c r="CO450" s="23"/>
      <c r="CP450" s="23"/>
      <c r="CQ450" s="23"/>
      <c r="CR450" s="23"/>
      <c r="CS450" s="23"/>
      <c r="CT450" s="23"/>
      <c r="CU450" s="23"/>
      <c r="CV450" s="23"/>
      <c r="CW450" s="23"/>
      <c r="CX450" s="23"/>
      <c r="CY450" s="23"/>
      <c r="CZ450" s="23"/>
      <c r="DA450" s="23"/>
      <c r="DB450" s="23"/>
      <c r="DC450" s="23"/>
      <c r="DD450" s="23"/>
      <c r="DE450" s="23"/>
      <c r="DF450" s="23"/>
      <c r="DG450" s="23"/>
      <c r="DH450" s="23"/>
      <c r="DI450" s="23"/>
      <c r="DJ450" s="23"/>
      <c r="DK450" s="23"/>
      <c r="DL450" s="23"/>
      <c r="DM450" s="23"/>
      <c r="DN450" s="23"/>
      <c r="DO450" s="23"/>
      <c r="DP450" s="23"/>
      <c r="DQ450" s="23"/>
      <c r="DR450" s="23"/>
      <c r="DS450" s="23"/>
      <c r="DT450" s="23"/>
      <c r="DU450" s="23"/>
      <c r="DV450" s="23"/>
      <c r="DW450" s="23"/>
      <c r="DX450" s="23"/>
      <c r="DY450" s="23"/>
      <c r="DZ450" s="23"/>
      <c r="EA450" s="23"/>
      <c r="EB450" s="23"/>
      <c r="EC450" s="23"/>
      <c r="ED450" s="23"/>
      <c r="EE450" s="23"/>
      <c r="EF450" s="23"/>
      <c r="EG450" s="23"/>
      <c r="EH450" s="23"/>
      <c r="EI450" s="23"/>
      <c r="EJ450" s="23"/>
      <c r="EK450" s="23"/>
      <c r="EL450" s="23"/>
      <c r="EM450" s="23"/>
      <c r="EN450" s="23"/>
      <c r="EO450" s="23"/>
      <c r="EP450" s="23"/>
      <c r="EQ450" s="23"/>
      <c r="ER450" s="23"/>
      <c r="ES450" s="23"/>
      <c r="ET450" s="23"/>
      <c r="EU450" s="23"/>
      <c r="EV450" s="23"/>
      <c r="EW450" s="23"/>
      <c r="EX450" s="23"/>
      <c r="EY450" s="23"/>
      <c r="EZ450" s="23"/>
      <c r="FA450" s="23"/>
      <c r="FB450" s="23"/>
      <c r="FC450" s="23"/>
      <c r="FD450" s="23"/>
      <c r="FE450" s="23"/>
      <c r="FF450" s="23"/>
      <c r="FG450" s="23"/>
      <c r="FH450" s="23"/>
      <c r="FI450" s="23"/>
      <c r="FJ450" s="23"/>
      <c r="FK450" s="23"/>
      <c r="FL450" s="23"/>
      <c r="FM450" s="23"/>
      <c r="FN450" s="23"/>
      <c r="FO450" s="23"/>
      <c r="FP450" s="23"/>
      <c r="FQ450" s="23"/>
      <c r="FR450" s="23"/>
      <c r="FS450" s="23"/>
      <c r="FT450" s="23"/>
      <c r="FU450" s="23"/>
      <c r="FV450" s="23"/>
      <c r="FW450" s="23"/>
      <c r="FX450" s="23"/>
      <c r="FY450" s="23"/>
      <c r="FZ450" s="23"/>
      <c r="GA450" s="23"/>
      <c r="GB450" s="23"/>
      <c r="GC450" s="23"/>
      <c r="GD450" s="23"/>
      <c r="GE450" s="23"/>
      <c r="GF450" s="23"/>
      <c r="GG450" s="23"/>
      <c r="GH450" s="23"/>
      <c r="GI450" s="23"/>
      <c r="GJ450" s="23"/>
      <c r="GK450" s="23"/>
      <c r="GL450" s="23"/>
      <c r="GM450" s="23"/>
      <c r="GN450" s="23"/>
      <c r="GO450" s="23"/>
      <c r="GP450" s="23"/>
      <c r="GQ450" s="23"/>
      <c r="GR450" s="23"/>
      <c r="GS450" s="23"/>
      <c r="GT450" s="23"/>
      <c r="GU450" s="23"/>
      <c r="GV450" s="23"/>
      <c r="GW450" s="23"/>
      <c r="GX450" s="23"/>
      <c r="GY450" s="23"/>
      <c r="GZ450" s="23"/>
      <c r="HA450" s="23"/>
      <c r="HB450" s="23"/>
      <c r="HC450" s="23"/>
      <c r="HD450" s="23"/>
      <c r="HE450" s="23"/>
      <c r="HF450" s="23"/>
      <c r="HG450" s="23"/>
      <c r="HH450" s="23"/>
      <c r="HI450" s="23"/>
      <c r="HJ450" s="23"/>
      <c r="HK450" s="23"/>
      <c r="HL450" s="23"/>
      <c r="HM450" s="23"/>
      <c r="HN450" s="23"/>
      <c r="HO450" s="23"/>
      <c r="HP450" s="23"/>
      <c r="HQ450" s="23"/>
      <c r="HR450" s="23"/>
      <c r="HS450" s="23"/>
      <c r="HT450" s="23"/>
      <c r="HU450" s="23"/>
      <c r="HV450" s="23"/>
      <c r="HW450" s="23"/>
      <c r="HX450" s="23"/>
      <c r="HY450" s="23"/>
      <c r="HZ450" s="23"/>
      <c r="IA450" s="23"/>
      <c r="IB450" s="23"/>
      <c r="IC450" s="23"/>
      <c r="ID450" s="23"/>
      <c r="IE450" s="23"/>
      <c r="IF450" s="23"/>
      <c r="IG450" s="23"/>
      <c r="IH450" s="23"/>
      <c r="II450" s="23"/>
      <c r="IJ450" s="23"/>
      <c r="IK450" s="23"/>
      <c r="IL450" s="23"/>
      <c r="IM450" s="23"/>
      <c r="IN450" s="23"/>
      <c r="IO450" s="23"/>
      <c r="IP450" s="23"/>
      <c r="IQ450" s="23"/>
      <c r="IR450" s="23"/>
      <c r="IS450" s="23"/>
      <c r="IT450" s="23"/>
    </row>
    <row r="451" spans="1:255" customFormat="1" ht="12.75" x14ac:dyDescent="0.2">
      <c r="A451" s="266" t="s">
        <v>619</v>
      </c>
      <c r="B451" s="265" t="s">
        <v>1004</v>
      </c>
      <c r="C451" s="264" t="s">
        <v>1003</v>
      </c>
      <c r="D451" s="263" t="s">
        <v>1002</v>
      </c>
      <c r="E451" s="262">
        <v>21.024000000000001</v>
      </c>
      <c r="F451" s="254" t="s">
        <v>875</v>
      </c>
      <c r="G451" s="253" t="s">
        <v>1008</v>
      </c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>
        <f>[6]Source!P27</f>
        <v>321</v>
      </c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  <c r="BX451" s="23"/>
      <c r="BY451" s="23"/>
      <c r="BZ451" s="23"/>
      <c r="CA451" s="23"/>
      <c r="CB451" s="23"/>
      <c r="CC451" s="23"/>
      <c r="CD451" s="23"/>
      <c r="CE451" s="23"/>
      <c r="CF451" s="23"/>
      <c r="CG451" s="23"/>
      <c r="CH451" s="23"/>
      <c r="CI451" s="23"/>
      <c r="CJ451" s="23"/>
      <c r="CK451" s="23"/>
      <c r="CL451" s="23"/>
      <c r="CM451" s="23"/>
      <c r="CN451" s="23"/>
      <c r="CO451" s="23"/>
      <c r="CP451" s="23"/>
      <c r="CQ451" s="23"/>
      <c r="CR451" s="23"/>
      <c r="CS451" s="23"/>
      <c r="CT451" s="23"/>
      <c r="CU451" s="23"/>
      <c r="CV451" s="23"/>
      <c r="CW451" s="23"/>
      <c r="CX451" s="23"/>
      <c r="CY451" s="23"/>
      <c r="CZ451" s="23"/>
      <c r="DA451" s="23"/>
      <c r="DB451" s="23"/>
      <c r="DC451" s="23"/>
      <c r="DD451" s="23"/>
      <c r="DE451" s="23"/>
      <c r="DF451" s="23"/>
      <c r="DG451" s="23"/>
      <c r="DH451" s="23">
        <f>IF(E450&gt;0,ROUND([6]Source!P27/E450,2),0)</f>
        <v>1465.75</v>
      </c>
      <c r="DI451" s="23"/>
      <c r="DJ451" s="23"/>
      <c r="DK451" s="252" t="str">
        <f>F451</f>
        <v>Материал</v>
      </c>
      <c r="DL451" s="23">
        <f>[6]Source!P27</f>
        <v>321</v>
      </c>
      <c r="DM451" s="23"/>
      <c r="DN451" s="23"/>
      <c r="DO451" s="23"/>
      <c r="DP451" s="23"/>
      <c r="DQ451" s="23"/>
      <c r="DR451" s="23"/>
      <c r="DS451" s="23"/>
      <c r="DT451" s="23"/>
      <c r="DU451" s="23"/>
      <c r="DV451" s="23"/>
      <c r="DW451" s="23"/>
      <c r="DX451" s="23"/>
      <c r="DY451" s="23"/>
      <c r="DZ451" s="23"/>
      <c r="EA451" s="23"/>
      <c r="EB451" s="23"/>
      <c r="EC451" s="23"/>
      <c r="ED451" s="23"/>
      <c r="EE451" s="23"/>
      <c r="EF451" s="23"/>
      <c r="EG451" s="23"/>
      <c r="EH451" s="23"/>
      <c r="EI451" s="23"/>
      <c r="EJ451" s="23"/>
      <c r="EK451" s="23"/>
      <c r="EL451" s="23"/>
      <c r="EM451" s="23"/>
      <c r="EN451" s="23"/>
      <c r="EO451" s="23"/>
      <c r="EP451" s="23"/>
      <c r="EQ451" s="23"/>
      <c r="ER451" s="23"/>
      <c r="ES451" s="23"/>
      <c r="ET451" s="23"/>
      <c r="EU451" s="23"/>
      <c r="EV451" s="23"/>
      <c r="EW451" s="23"/>
      <c r="EX451" s="23"/>
      <c r="EY451" s="23"/>
      <c r="EZ451" s="23"/>
      <c r="FA451" s="23"/>
      <c r="FB451" s="23"/>
      <c r="FC451" s="23"/>
      <c r="FD451" s="23"/>
      <c r="FE451" s="23"/>
      <c r="FF451" s="23"/>
      <c r="FG451" s="23"/>
      <c r="FH451" s="23"/>
      <c r="FI451" s="23"/>
      <c r="FJ451" s="23"/>
      <c r="FK451" s="23"/>
      <c r="FL451" s="23"/>
      <c r="FM451" s="23"/>
      <c r="FN451" s="23"/>
      <c r="FO451" s="23"/>
      <c r="FP451" s="23"/>
      <c r="FQ451" s="23"/>
      <c r="FR451" s="23"/>
      <c r="FS451" s="23"/>
      <c r="FT451" s="23"/>
      <c r="FU451" s="23"/>
      <c r="FV451" s="23"/>
      <c r="FW451" s="23"/>
      <c r="FX451" s="23"/>
      <c r="FY451" s="23"/>
      <c r="FZ451" s="23"/>
      <c r="GA451" s="23"/>
      <c r="GB451" s="23"/>
      <c r="GC451" s="23"/>
      <c r="GD451" s="23"/>
      <c r="GE451" s="23"/>
      <c r="GF451" s="23"/>
      <c r="GG451" s="23"/>
      <c r="GH451" s="23"/>
      <c r="GI451" s="23"/>
      <c r="GJ451" s="23"/>
      <c r="GK451" s="23"/>
      <c r="GL451" s="23"/>
      <c r="GM451" s="23"/>
      <c r="GN451" s="23"/>
      <c r="GO451" s="23"/>
      <c r="GP451" s="23"/>
      <c r="GQ451" s="23"/>
      <c r="GR451" s="23"/>
      <c r="GS451" s="23"/>
      <c r="GT451" s="23"/>
      <c r="GU451" s="23"/>
      <c r="GV451" s="23"/>
      <c r="GW451" s="23"/>
      <c r="GX451" s="23"/>
      <c r="GY451" s="23"/>
      <c r="GZ451" s="23"/>
      <c r="HA451" s="23"/>
      <c r="HB451" s="23"/>
      <c r="HC451" s="23"/>
      <c r="HD451" s="23"/>
      <c r="HE451" s="23"/>
      <c r="HF451" s="23"/>
      <c r="HG451" s="23"/>
      <c r="HH451" s="23"/>
      <c r="HI451" s="23"/>
      <c r="HJ451" s="23"/>
      <c r="HK451" s="23"/>
      <c r="HL451" s="23"/>
      <c r="HM451" s="23"/>
      <c r="HN451" s="23"/>
      <c r="HO451" s="23"/>
      <c r="HP451" s="23"/>
      <c r="HQ451" s="23"/>
      <c r="HR451" s="23"/>
      <c r="HS451" s="23"/>
      <c r="HT451" s="23"/>
      <c r="HU451" s="23"/>
      <c r="HV451" s="23"/>
      <c r="HW451" s="23"/>
      <c r="HX451" s="23"/>
      <c r="HY451" s="23"/>
      <c r="HZ451" s="23"/>
      <c r="IA451" s="23"/>
      <c r="IB451" s="23"/>
      <c r="IC451" s="23"/>
      <c r="ID451" s="23"/>
      <c r="IE451" s="23"/>
      <c r="IF451" s="23"/>
      <c r="IG451" s="23"/>
      <c r="IH451" s="23"/>
      <c r="II451" s="23"/>
      <c r="IJ451" s="23"/>
      <c r="IK451" s="23"/>
      <c r="IL451" s="23"/>
      <c r="IM451" s="23"/>
      <c r="IN451" s="23"/>
      <c r="IO451" s="23"/>
      <c r="IP451" s="23"/>
      <c r="IQ451" s="23"/>
      <c r="IR451" s="23"/>
      <c r="IS451" s="23"/>
      <c r="IT451" s="23"/>
    </row>
    <row r="452" spans="1:255" customFormat="1" ht="12.75" x14ac:dyDescent="0.2">
      <c r="A452" s="266" t="s">
        <v>618</v>
      </c>
      <c r="B452" s="265" t="s">
        <v>1001</v>
      </c>
      <c r="C452" s="264" t="s">
        <v>1000</v>
      </c>
      <c r="D452" s="263" t="s">
        <v>440</v>
      </c>
      <c r="E452" s="262">
        <v>0.91980000000000006</v>
      </c>
      <c r="F452" s="254" t="s">
        <v>875</v>
      </c>
      <c r="G452" s="253" t="s">
        <v>1008</v>
      </c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>
        <f>[6]Source!P29</f>
        <v>422</v>
      </c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  <c r="BX452" s="23"/>
      <c r="BY452" s="23"/>
      <c r="BZ452" s="23"/>
      <c r="CA452" s="23"/>
      <c r="CB452" s="23"/>
      <c r="CC452" s="23"/>
      <c r="CD452" s="23"/>
      <c r="CE452" s="23"/>
      <c r="CF452" s="23"/>
      <c r="CG452" s="23"/>
      <c r="CH452" s="23"/>
      <c r="CI452" s="23"/>
      <c r="CJ452" s="23"/>
      <c r="CK452" s="23"/>
      <c r="CL452" s="23"/>
      <c r="CM452" s="23"/>
      <c r="CN452" s="23"/>
      <c r="CO452" s="23"/>
      <c r="CP452" s="23"/>
      <c r="CQ452" s="23"/>
      <c r="CR452" s="23"/>
      <c r="CS452" s="23"/>
      <c r="CT452" s="23"/>
      <c r="CU452" s="23"/>
      <c r="CV452" s="23"/>
      <c r="CW452" s="23"/>
      <c r="CX452" s="23"/>
      <c r="CY452" s="23"/>
      <c r="CZ452" s="23"/>
      <c r="DA452" s="23"/>
      <c r="DB452" s="23"/>
      <c r="DC452" s="23"/>
      <c r="DD452" s="23"/>
      <c r="DE452" s="23"/>
      <c r="DF452" s="23"/>
      <c r="DG452" s="23"/>
      <c r="DH452" s="23">
        <f>IF(E450&gt;0,ROUND([6]Source!P29/E450,2),0)</f>
        <v>1926.94</v>
      </c>
      <c r="DI452" s="23"/>
      <c r="DJ452" s="23"/>
      <c r="DK452" s="252" t="str">
        <f>F452</f>
        <v>Материал</v>
      </c>
      <c r="DL452" s="23">
        <f>[6]Source!P29</f>
        <v>422</v>
      </c>
      <c r="DM452" s="23"/>
      <c r="DN452" s="23"/>
      <c r="DO452" s="23"/>
      <c r="DP452" s="23"/>
      <c r="DQ452" s="23"/>
      <c r="DR452" s="23"/>
      <c r="DS452" s="23"/>
      <c r="DT452" s="23"/>
      <c r="DU452" s="23"/>
      <c r="DV452" s="23"/>
      <c r="DW452" s="23"/>
      <c r="DX452" s="23"/>
      <c r="DY452" s="23"/>
      <c r="DZ452" s="23"/>
      <c r="EA452" s="23"/>
      <c r="EB452" s="23"/>
      <c r="EC452" s="23"/>
      <c r="ED452" s="23"/>
      <c r="EE452" s="23"/>
      <c r="EF452" s="23"/>
      <c r="EG452" s="23"/>
      <c r="EH452" s="23"/>
      <c r="EI452" s="23"/>
      <c r="EJ452" s="23"/>
      <c r="EK452" s="23"/>
      <c r="EL452" s="23"/>
      <c r="EM452" s="23"/>
      <c r="EN452" s="23"/>
      <c r="EO452" s="23"/>
      <c r="EP452" s="23"/>
      <c r="EQ452" s="23"/>
      <c r="ER452" s="23"/>
      <c r="ES452" s="23"/>
      <c r="ET452" s="23"/>
      <c r="EU452" s="23"/>
      <c r="EV452" s="23"/>
      <c r="EW452" s="23"/>
      <c r="EX452" s="23"/>
      <c r="EY452" s="23"/>
      <c r="EZ452" s="23"/>
      <c r="FA452" s="23"/>
      <c r="FB452" s="23"/>
      <c r="FC452" s="23"/>
      <c r="FD452" s="23"/>
      <c r="FE452" s="23"/>
      <c r="FF452" s="23"/>
      <c r="FG452" s="23"/>
      <c r="FH452" s="23"/>
      <c r="FI452" s="23"/>
      <c r="FJ452" s="23"/>
      <c r="FK452" s="23"/>
      <c r="FL452" s="23"/>
      <c r="FM452" s="23"/>
      <c r="FN452" s="23"/>
      <c r="FO452" s="23"/>
      <c r="FP452" s="23"/>
      <c r="FQ452" s="23"/>
      <c r="FR452" s="23"/>
      <c r="FS452" s="23"/>
      <c r="FT452" s="23"/>
      <c r="FU452" s="23"/>
      <c r="FV452" s="23"/>
      <c r="FW452" s="23"/>
      <c r="FX452" s="23"/>
      <c r="FY452" s="23"/>
      <c r="FZ452" s="23"/>
      <c r="GA452" s="23"/>
      <c r="GB452" s="23"/>
      <c r="GC452" s="23"/>
      <c r="GD452" s="23"/>
      <c r="GE452" s="23"/>
      <c r="GF452" s="23"/>
      <c r="GG452" s="23"/>
      <c r="GH452" s="23"/>
      <c r="GI452" s="23"/>
      <c r="GJ452" s="23"/>
      <c r="GK452" s="23"/>
      <c r="GL452" s="23"/>
      <c r="GM452" s="23"/>
      <c r="GN452" s="23"/>
      <c r="GO452" s="23"/>
      <c r="GP452" s="23"/>
      <c r="GQ452" s="23"/>
      <c r="GR452" s="23"/>
      <c r="GS452" s="23"/>
      <c r="GT452" s="23"/>
      <c r="GU452" s="23"/>
      <c r="GV452" s="23"/>
      <c r="GW452" s="23"/>
      <c r="GX452" s="23"/>
      <c r="GY452" s="23"/>
      <c r="GZ452" s="23"/>
      <c r="HA452" s="23"/>
      <c r="HB452" s="23"/>
      <c r="HC452" s="23"/>
      <c r="HD452" s="23"/>
      <c r="HE452" s="23"/>
      <c r="HF452" s="23"/>
      <c r="HG452" s="23"/>
      <c r="HH452" s="23"/>
      <c r="HI452" s="23"/>
      <c r="HJ452" s="23"/>
      <c r="HK452" s="23"/>
      <c r="HL452" s="23"/>
      <c r="HM452" s="23"/>
      <c r="HN452" s="23"/>
      <c r="HO452" s="23"/>
      <c r="HP452" s="23"/>
      <c r="HQ452" s="23"/>
      <c r="HR452" s="23"/>
      <c r="HS452" s="23"/>
      <c r="HT452" s="23"/>
      <c r="HU452" s="23"/>
      <c r="HV452" s="23"/>
      <c r="HW452" s="23"/>
      <c r="HX452" s="23"/>
      <c r="HY452" s="23"/>
      <c r="HZ452" s="23"/>
      <c r="IA452" s="23"/>
      <c r="IB452" s="23"/>
      <c r="IC452" s="23"/>
      <c r="ID452" s="23"/>
      <c r="IE452" s="23"/>
      <c r="IF452" s="23"/>
      <c r="IG452" s="23"/>
      <c r="IH452" s="23"/>
      <c r="II452" s="23"/>
      <c r="IJ452" s="23"/>
      <c r="IK452" s="23"/>
      <c r="IL452" s="23"/>
      <c r="IM452" s="23"/>
      <c r="IN452" s="23"/>
      <c r="IO452" s="23"/>
      <c r="IP452" s="23"/>
      <c r="IQ452" s="23"/>
      <c r="IR452" s="23"/>
      <c r="IS452" s="23"/>
      <c r="IT452" s="23"/>
    </row>
    <row r="453" spans="1:255" customFormat="1" ht="13.5" thickBot="1" x14ac:dyDescent="0.25">
      <c r="C453" s="25" t="s">
        <v>328</v>
      </c>
      <c r="D453" s="25"/>
      <c r="E453" s="25"/>
      <c r="F453" s="25"/>
      <c r="G453" s="267">
        <v>2424</v>
      </c>
    </row>
    <row r="454" spans="1:255" s="271" customFormat="1" ht="23.25" customHeight="1" x14ac:dyDescent="0.2">
      <c r="A454" s="344"/>
      <c r="B454" s="344"/>
      <c r="C454" s="345" t="s">
        <v>1009</v>
      </c>
      <c r="D454" s="344"/>
      <c r="E454" s="344"/>
      <c r="F454" s="344"/>
      <c r="G454" s="344"/>
    </row>
    <row r="455" spans="1:255" s="271" customFormat="1" ht="23.25" customHeight="1" thickBot="1" x14ac:dyDescent="0.25">
      <c r="A455" s="437" t="s">
        <v>536</v>
      </c>
      <c r="B455" s="437"/>
      <c r="C455" s="438" t="s">
        <v>1010</v>
      </c>
      <c r="D455" s="438"/>
      <c r="E455" s="438"/>
      <c r="F455" s="438"/>
      <c r="G455" s="438"/>
      <c r="BW455" s="272" t="s">
        <v>1010</v>
      </c>
      <c r="IT455" s="273"/>
    </row>
    <row r="456" spans="1:255" s="271" customFormat="1" ht="23.25" customHeight="1" x14ac:dyDescent="0.2">
      <c r="A456" s="274">
        <v>1</v>
      </c>
      <c r="B456" s="275" t="s">
        <v>1011</v>
      </c>
      <c r="C456" s="276" t="s">
        <v>1012</v>
      </c>
      <c r="D456" s="277" t="s">
        <v>20</v>
      </c>
      <c r="E456" s="278">
        <v>0.42399999999999999</v>
      </c>
      <c r="F456" s="279">
        <v>55033.02</v>
      </c>
      <c r="G456" s="280">
        <v>23334</v>
      </c>
      <c r="H456" s="273"/>
      <c r="I456" s="273"/>
      <c r="J456" s="273"/>
      <c r="K456" s="273"/>
      <c r="L456" s="273"/>
      <c r="M456" s="273"/>
      <c r="N456" s="273"/>
      <c r="O456" s="273"/>
      <c r="P456" s="273"/>
      <c r="Q456" s="273"/>
      <c r="R456" s="273"/>
      <c r="S456" s="273"/>
      <c r="T456" s="273"/>
      <c r="U456" s="273"/>
      <c r="V456" s="273"/>
      <c r="W456" s="273"/>
      <c r="X456" s="273"/>
      <c r="Y456" s="273"/>
      <c r="Z456" s="273"/>
      <c r="AA456" s="273"/>
      <c r="AB456" s="273"/>
      <c r="AC456" s="273"/>
      <c r="AD456" s="273"/>
      <c r="AE456" s="273"/>
      <c r="AF456" s="273"/>
      <c r="AG456" s="273"/>
      <c r="AH456" s="273"/>
      <c r="AI456" s="273"/>
      <c r="AJ456" s="273"/>
      <c r="AK456" s="273"/>
      <c r="AL456" s="273"/>
      <c r="AM456" s="273"/>
      <c r="AN456" s="273"/>
      <c r="AO456" s="273"/>
      <c r="AP456" s="273"/>
      <c r="AQ456" s="273"/>
      <c r="AR456" s="273"/>
      <c r="AS456" s="273"/>
      <c r="AT456" s="273"/>
      <c r="AU456" s="273"/>
      <c r="AV456" s="273"/>
      <c r="AW456" s="273"/>
      <c r="AX456" s="273"/>
      <c r="AY456" s="273"/>
      <c r="AZ456" s="273"/>
      <c r="BA456" s="273"/>
      <c r="BB456" s="273"/>
      <c r="BC456" s="273"/>
      <c r="BD456" s="273"/>
      <c r="BE456" s="273"/>
      <c r="BF456" s="273"/>
      <c r="BG456" s="273"/>
      <c r="BH456" s="273"/>
      <c r="BI456" s="273"/>
      <c r="BJ456" s="273"/>
      <c r="BK456" s="273"/>
      <c r="BL456" s="273"/>
      <c r="BM456" s="273"/>
      <c r="BN456" s="273"/>
      <c r="BO456" s="273"/>
      <c r="BP456" s="273"/>
      <c r="BQ456" s="273"/>
      <c r="BR456" s="273"/>
      <c r="BS456" s="273"/>
      <c r="BT456" s="273"/>
      <c r="BU456" s="273"/>
      <c r="BV456" s="273"/>
      <c r="BW456" s="273"/>
      <c r="BX456" s="273"/>
      <c r="BY456" s="273"/>
      <c r="BZ456" s="273"/>
      <c r="CA456" s="273"/>
      <c r="CB456" s="273"/>
      <c r="CC456" s="273"/>
      <c r="CD456" s="273"/>
      <c r="CE456" s="273"/>
      <c r="CF456" s="273"/>
      <c r="CG456" s="273"/>
      <c r="CH456" s="273"/>
      <c r="CI456" s="273"/>
      <c r="CJ456" s="273"/>
      <c r="CK456" s="273"/>
      <c r="CL456" s="273"/>
      <c r="CM456" s="273"/>
      <c r="CN456" s="273"/>
      <c r="CO456" s="273"/>
      <c r="CP456" s="273"/>
      <c r="CQ456" s="273"/>
      <c r="CR456" s="273"/>
      <c r="CS456" s="273"/>
      <c r="CT456" s="273"/>
      <c r="CU456" s="273"/>
      <c r="CV456" s="273"/>
      <c r="CW456" s="273"/>
      <c r="CX456" s="273"/>
      <c r="CY456" s="273"/>
      <c r="CZ456" s="273"/>
      <c r="DA456" s="273"/>
      <c r="DB456" s="273"/>
      <c r="DC456" s="273"/>
      <c r="DD456" s="273"/>
      <c r="DE456" s="273"/>
      <c r="DF456" s="273"/>
      <c r="DG456" s="273"/>
      <c r="DH456" s="273"/>
      <c r="DI456" s="273"/>
      <c r="DJ456" s="273"/>
      <c r="DK456" s="273"/>
      <c r="DL456" s="273"/>
      <c r="DM456" s="273"/>
      <c r="DN456" s="273"/>
      <c r="DO456" s="273"/>
      <c r="DP456" s="273"/>
      <c r="DQ456" s="273"/>
      <c r="DR456" s="273"/>
      <c r="DS456" s="273"/>
      <c r="DT456" s="273"/>
      <c r="DU456" s="273"/>
      <c r="DV456" s="273"/>
      <c r="DW456" s="273"/>
      <c r="DX456" s="273"/>
      <c r="DY456" s="273"/>
      <c r="DZ456" s="273"/>
      <c r="EA456" s="273"/>
      <c r="EB456" s="273"/>
      <c r="EC456" s="273"/>
      <c r="ED456" s="273"/>
      <c r="EE456" s="273"/>
      <c r="EF456" s="273"/>
      <c r="EG456" s="273"/>
      <c r="EH456" s="273"/>
      <c r="EI456" s="273"/>
      <c r="EJ456" s="273"/>
      <c r="EK456" s="273"/>
      <c r="EL456" s="273"/>
      <c r="EM456" s="273"/>
      <c r="EN456" s="273"/>
      <c r="EO456" s="273"/>
      <c r="EP456" s="273"/>
      <c r="EQ456" s="273"/>
      <c r="ER456" s="273"/>
      <c r="ES456" s="273"/>
      <c r="ET456" s="273"/>
      <c r="EU456" s="273"/>
      <c r="EV456" s="273"/>
      <c r="EW456" s="273"/>
      <c r="EX456" s="273"/>
      <c r="EY456" s="273"/>
      <c r="EZ456" s="273"/>
      <c r="FA456" s="273"/>
      <c r="FB456" s="273"/>
      <c r="FC456" s="273"/>
      <c r="FD456" s="273"/>
      <c r="FE456" s="273"/>
      <c r="FF456" s="273"/>
      <c r="FG456" s="273"/>
      <c r="FH456" s="273"/>
      <c r="FI456" s="273"/>
      <c r="FJ456" s="273"/>
      <c r="FK456" s="273"/>
      <c r="FL456" s="273"/>
      <c r="FM456" s="273"/>
      <c r="FN456" s="273"/>
      <c r="FO456" s="273"/>
      <c r="FP456" s="273"/>
      <c r="FQ456" s="273"/>
      <c r="FR456" s="273"/>
      <c r="FS456" s="273"/>
      <c r="FT456" s="273"/>
      <c r="FU456" s="273"/>
      <c r="FV456" s="273"/>
      <c r="FW456" s="273"/>
      <c r="FX456" s="273"/>
      <c r="FY456" s="273"/>
      <c r="FZ456" s="273"/>
      <c r="GA456" s="273"/>
      <c r="GB456" s="273"/>
      <c r="GC456" s="273"/>
      <c r="GD456" s="273"/>
      <c r="GE456" s="273"/>
      <c r="GF456" s="273"/>
      <c r="GG456" s="273"/>
      <c r="GH456" s="273"/>
      <c r="GI456" s="273"/>
      <c r="GJ456" s="273"/>
      <c r="GK456" s="273"/>
      <c r="GL456" s="273"/>
      <c r="GM456" s="273"/>
      <c r="GN456" s="273"/>
      <c r="GO456" s="273"/>
      <c r="GP456" s="273"/>
      <c r="GQ456" s="273"/>
      <c r="GR456" s="273"/>
      <c r="GS456" s="273"/>
      <c r="GT456" s="273"/>
      <c r="GU456" s="273"/>
      <c r="GV456" s="273"/>
      <c r="GW456" s="273"/>
      <c r="GX456" s="273"/>
      <c r="GY456" s="273"/>
      <c r="GZ456" s="273"/>
      <c r="HA456" s="273"/>
      <c r="HB456" s="273"/>
      <c r="HC456" s="273"/>
      <c r="HD456" s="273"/>
      <c r="HE456" s="273"/>
      <c r="HF456" s="273"/>
      <c r="HG456" s="273"/>
      <c r="HH456" s="273"/>
      <c r="HI456" s="273"/>
      <c r="HJ456" s="273"/>
      <c r="HK456" s="273"/>
      <c r="HL456" s="273"/>
      <c r="HM456" s="273"/>
      <c r="HN456" s="273"/>
      <c r="HO456" s="273"/>
      <c r="HP456" s="273"/>
      <c r="HQ456" s="273"/>
      <c r="HR456" s="273"/>
      <c r="HS456" s="273"/>
      <c r="HT456" s="273"/>
      <c r="HU456" s="273"/>
      <c r="HV456" s="273"/>
      <c r="HW456" s="273"/>
      <c r="HX456" s="273"/>
      <c r="HY456" s="273"/>
      <c r="HZ456" s="273"/>
      <c r="IA456" s="273"/>
      <c r="IB456" s="273"/>
      <c r="IC456" s="273"/>
      <c r="ID456" s="273"/>
      <c r="IE456" s="273"/>
      <c r="IF456" s="273"/>
      <c r="IG456" s="273"/>
      <c r="IH456" s="273"/>
      <c r="II456" s="273"/>
      <c r="IJ456" s="273"/>
      <c r="IK456" s="273"/>
      <c r="IL456" s="273"/>
      <c r="IM456" s="273"/>
      <c r="IN456" s="273"/>
      <c r="IO456" s="273"/>
      <c r="IP456" s="273"/>
      <c r="IQ456" s="273"/>
      <c r="IR456" s="273"/>
      <c r="IS456" s="273"/>
      <c r="IT456" s="273"/>
    </row>
    <row r="457" spans="1:255" s="271" customFormat="1" ht="23.25" customHeight="1" x14ac:dyDescent="0.2">
      <c r="A457" s="281">
        <v>2</v>
      </c>
      <c r="B457" s="282" t="s">
        <v>26</v>
      </c>
      <c r="C457" s="283" t="s">
        <v>27</v>
      </c>
      <c r="D457" s="284" t="s">
        <v>28</v>
      </c>
      <c r="E457" s="285">
        <v>508.8</v>
      </c>
      <c r="F457" s="286">
        <v>23.24</v>
      </c>
      <c r="G457" s="287">
        <v>11827</v>
      </c>
      <c r="H457" s="273"/>
      <c r="I457" s="273"/>
      <c r="J457" s="273"/>
      <c r="K457" s="273"/>
      <c r="L457" s="273"/>
      <c r="M457" s="273"/>
      <c r="N457" s="273"/>
      <c r="O457" s="273"/>
      <c r="P457" s="273"/>
      <c r="Q457" s="273"/>
      <c r="R457" s="273"/>
      <c r="S457" s="273"/>
      <c r="T457" s="273"/>
      <c r="U457" s="273"/>
      <c r="V457" s="273"/>
      <c r="W457" s="273"/>
      <c r="X457" s="273"/>
      <c r="Y457" s="273"/>
      <c r="Z457" s="273"/>
      <c r="AA457" s="273"/>
      <c r="AB457" s="273"/>
      <c r="AC457" s="273"/>
      <c r="AD457" s="273"/>
      <c r="AE457" s="273"/>
      <c r="AF457" s="273"/>
      <c r="AG457" s="273"/>
      <c r="AH457" s="273"/>
      <c r="AI457" s="273"/>
      <c r="AJ457" s="273"/>
      <c r="AK457" s="273"/>
      <c r="AL457" s="273"/>
      <c r="AM457" s="273"/>
      <c r="AN457" s="273"/>
      <c r="AO457" s="273"/>
      <c r="AP457" s="273"/>
      <c r="AQ457" s="273"/>
      <c r="AR457" s="273"/>
      <c r="AS457" s="273"/>
      <c r="AT457" s="273"/>
      <c r="AU457" s="273"/>
      <c r="AV457" s="273"/>
      <c r="AW457" s="273"/>
      <c r="AX457" s="273"/>
      <c r="AY457" s="273"/>
      <c r="AZ457" s="273"/>
      <c r="BA457" s="273"/>
      <c r="BB457" s="273"/>
      <c r="BC457" s="273"/>
      <c r="BD457" s="273"/>
      <c r="BE457" s="273"/>
      <c r="BF457" s="273"/>
      <c r="BG457" s="273"/>
      <c r="BH457" s="273"/>
      <c r="BI457" s="273"/>
      <c r="BJ457" s="273"/>
      <c r="BK457" s="273"/>
      <c r="BL457" s="273"/>
      <c r="BM457" s="273"/>
      <c r="BN457" s="273"/>
      <c r="BO457" s="273"/>
      <c r="BP457" s="273"/>
      <c r="BQ457" s="273"/>
      <c r="BR457" s="273"/>
      <c r="BS457" s="273"/>
      <c r="BT457" s="273"/>
      <c r="BU457" s="273"/>
      <c r="BV457" s="273"/>
      <c r="BW457" s="273"/>
      <c r="BX457" s="273"/>
      <c r="BY457" s="273"/>
      <c r="BZ457" s="273"/>
      <c r="CA457" s="273"/>
      <c r="CB457" s="273"/>
      <c r="CC457" s="273"/>
      <c r="CD457" s="273"/>
      <c r="CE457" s="273"/>
      <c r="CF457" s="273"/>
      <c r="CG457" s="273"/>
      <c r="CH457" s="273"/>
      <c r="CI457" s="273"/>
      <c r="CJ457" s="273"/>
      <c r="CK457" s="273"/>
      <c r="CL457" s="273"/>
      <c r="CM457" s="273"/>
      <c r="CN457" s="273"/>
      <c r="CO457" s="273"/>
      <c r="CP457" s="273"/>
      <c r="CQ457" s="273"/>
      <c r="CR457" s="273"/>
      <c r="CS457" s="273"/>
      <c r="CT457" s="273"/>
      <c r="CU457" s="273"/>
      <c r="CV457" s="273"/>
      <c r="CW457" s="273"/>
      <c r="CX457" s="273"/>
      <c r="CY457" s="273"/>
      <c r="CZ457" s="273"/>
      <c r="DA457" s="273"/>
      <c r="DB457" s="273"/>
      <c r="DC457" s="273"/>
      <c r="DD457" s="273"/>
      <c r="DE457" s="273"/>
      <c r="DF457" s="273"/>
      <c r="DG457" s="273"/>
      <c r="DH457" s="273"/>
      <c r="DI457" s="273"/>
      <c r="DJ457" s="273"/>
      <c r="DK457" s="273"/>
      <c r="DL457" s="273"/>
      <c r="DM457" s="273"/>
      <c r="DN457" s="273"/>
      <c r="DO457" s="273"/>
      <c r="DP457" s="273"/>
      <c r="DQ457" s="273"/>
      <c r="DR457" s="273"/>
      <c r="DS457" s="273"/>
      <c r="DT457" s="273"/>
      <c r="DU457" s="273"/>
      <c r="DV457" s="273"/>
      <c r="DW457" s="273"/>
      <c r="DX457" s="273"/>
      <c r="DY457" s="273"/>
      <c r="DZ457" s="273"/>
      <c r="EA457" s="273"/>
      <c r="EB457" s="273"/>
      <c r="EC457" s="273"/>
      <c r="ED457" s="273"/>
      <c r="EE457" s="273"/>
      <c r="EF457" s="273"/>
      <c r="EG457" s="273"/>
      <c r="EH457" s="273"/>
      <c r="EI457" s="273"/>
      <c r="EJ457" s="273"/>
      <c r="EK457" s="273"/>
      <c r="EL457" s="273"/>
      <c r="EM457" s="273"/>
      <c r="EN457" s="273"/>
      <c r="EO457" s="273"/>
      <c r="EP457" s="273"/>
      <c r="EQ457" s="273"/>
      <c r="ER457" s="273"/>
      <c r="ES457" s="273"/>
      <c r="ET457" s="273"/>
      <c r="EU457" s="273"/>
      <c r="EV457" s="273"/>
      <c r="EW457" s="273"/>
      <c r="EX457" s="273"/>
      <c r="EY457" s="273"/>
      <c r="EZ457" s="273"/>
      <c r="FA457" s="273"/>
      <c r="FB457" s="273"/>
      <c r="FC457" s="273"/>
      <c r="FD457" s="273"/>
      <c r="FE457" s="273"/>
      <c r="FF457" s="273"/>
      <c r="FG457" s="273"/>
      <c r="FH457" s="273"/>
      <c r="FI457" s="273"/>
      <c r="FJ457" s="273"/>
      <c r="FK457" s="273"/>
      <c r="FL457" s="273"/>
      <c r="FM457" s="273"/>
      <c r="FN457" s="273"/>
      <c r="FO457" s="273"/>
      <c r="FP457" s="273"/>
      <c r="FQ457" s="273"/>
      <c r="FR457" s="273"/>
      <c r="FS457" s="273"/>
      <c r="FT457" s="273"/>
      <c r="FU457" s="273"/>
      <c r="FV457" s="273"/>
      <c r="FW457" s="273"/>
      <c r="FX457" s="273"/>
      <c r="FY457" s="273"/>
      <c r="FZ457" s="273"/>
      <c r="GA457" s="273"/>
      <c r="GB457" s="273"/>
      <c r="GC457" s="273"/>
      <c r="GD457" s="273"/>
      <c r="GE457" s="273"/>
      <c r="GF457" s="273"/>
      <c r="GG457" s="273"/>
      <c r="GH457" s="273"/>
      <c r="GI457" s="273"/>
      <c r="GJ457" s="273"/>
      <c r="GK457" s="273"/>
      <c r="GL457" s="273"/>
      <c r="GM457" s="273"/>
      <c r="GN457" s="273"/>
      <c r="GO457" s="273"/>
      <c r="GP457" s="273"/>
      <c r="GQ457" s="273"/>
      <c r="GR457" s="273"/>
      <c r="GS457" s="273"/>
      <c r="GT457" s="273"/>
      <c r="GU457" s="273"/>
      <c r="GV457" s="273"/>
      <c r="GW457" s="273"/>
      <c r="GX457" s="273"/>
      <c r="GY457" s="273"/>
      <c r="GZ457" s="273"/>
      <c r="HA457" s="273"/>
      <c r="HB457" s="273"/>
      <c r="HC457" s="273"/>
      <c r="HD457" s="273"/>
      <c r="HE457" s="273"/>
      <c r="HF457" s="273"/>
      <c r="HG457" s="273"/>
      <c r="HH457" s="273"/>
      <c r="HI457" s="273"/>
      <c r="HJ457" s="273"/>
      <c r="HK457" s="273"/>
      <c r="HL457" s="273"/>
      <c r="HM457" s="273"/>
      <c r="HN457" s="273"/>
      <c r="HO457" s="273"/>
      <c r="HP457" s="273"/>
      <c r="HQ457" s="273"/>
      <c r="HR457" s="273"/>
      <c r="HS457" s="273"/>
      <c r="HT457" s="273"/>
      <c r="HU457" s="273"/>
      <c r="HV457" s="273"/>
      <c r="HW457" s="273"/>
      <c r="HX457" s="273"/>
      <c r="HY457" s="273"/>
      <c r="HZ457" s="273"/>
      <c r="IA457" s="273"/>
      <c r="IB457" s="273"/>
      <c r="IC457" s="273"/>
      <c r="ID457" s="273"/>
      <c r="IE457" s="273"/>
      <c r="IF457" s="273"/>
      <c r="IG457" s="273"/>
      <c r="IH457" s="273"/>
      <c r="II457" s="273"/>
      <c r="IJ457" s="273"/>
      <c r="IK457" s="273"/>
      <c r="IL457" s="273"/>
      <c r="IM457" s="273"/>
      <c r="IN457" s="273"/>
      <c r="IO457" s="273"/>
      <c r="IP457" s="273"/>
      <c r="IQ457" s="273"/>
      <c r="IR457" s="273"/>
      <c r="IS457" s="273"/>
      <c r="IT457" s="273"/>
    </row>
    <row r="458" spans="1:255" s="271" customFormat="1" ht="23.25" customHeight="1" thickBot="1" x14ac:dyDescent="0.25">
      <c r="C458" s="245" t="s">
        <v>328</v>
      </c>
      <c r="D458" s="245"/>
      <c r="E458" s="245"/>
      <c r="F458" s="245"/>
      <c r="G458" s="267">
        <v>37711.199999999997</v>
      </c>
    </row>
    <row r="459" spans="1:255" customFormat="1" ht="23.25" customHeight="1" x14ac:dyDescent="0.2">
      <c r="A459" s="412" t="s">
        <v>1029</v>
      </c>
      <c r="B459" s="412"/>
      <c r="C459" s="412"/>
      <c r="D459" s="412"/>
      <c r="E459" s="412"/>
      <c r="F459" s="412"/>
      <c r="G459" s="412"/>
    </row>
    <row r="460" spans="1:255" customFormat="1" ht="23.25" customHeight="1" x14ac:dyDescent="0.2">
      <c r="A460" s="413" t="s">
        <v>536</v>
      </c>
      <c r="B460" s="413"/>
      <c r="C460" s="414" t="s">
        <v>790</v>
      </c>
      <c r="D460" s="414"/>
      <c r="E460" s="414"/>
      <c r="F460" s="414"/>
      <c r="G460" s="414"/>
      <c r="BX460" s="244" t="s">
        <v>790</v>
      </c>
      <c r="IU460" s="23"/>
    </row>
    <row r="461" spans="1:255" customFormat="1" ht="12.75" x14ac:dyDescent="0.2"/>
    <row r="462" spans="1:255" customFormat="1" ht="23.25" customHeight="1" x14ac:dyDescent="0.2">
      <c r="A462" s="50"/>
      <c r="B462" s="50"/>
      <c r="C462" s="407" t="s">
        <v>1028</v>
      </c>
      <c r="D462" s="407"/>
      <c r="E462" s="407"/>
      <c r="F462" s="407"/>
      <c r="G462" s="407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  <c r="BX462" s="51" t="s">
        <v>1028</v>
      </c>
      <c r="BY462" s="23"/>
      <c r="BZ462" s="23"/>
      <c r="CA462" s="23"/>
      <c r="CB462" s="23"/>
      <c r="CC462" s="23"/>
      <c r="CD462" s="23"/>
      <c r="CE462" s="23"/>
      <c r="CF462" s="23"/>
      <c r="CG462" s="23"/>
      <c r="CH462" s="23"/>
      <c r="CI462" s="23"/>
      <c r="CJ462" s="23"/>
      <c r="CK462" s="23"/>
      <c r="CL462" s="23"/>
      <c r="CM462" s="23"/>
      <c r="CN462" s="23"/>
      <c r="CO462" s="23"/>
      <c r="CP462" s="23"/>
      <c r="CQ462" s="23"/>
      <c r="CR462" s="23"/>
      <c r="CS462" s="23"/>
      <c r="CT462" s="23"/>
      <c r="CU462" s="23"/>
      <c r="CV462" s="23"/>
      <c r="CW462" s="23"/>
      <c r="CX462" s="23"/>
      <c r="CY462" s="23"/>
      <c r="CZ462" s="23"/>
      <c r="DA462" s="23"/>
      <c r="DB462" s="23"/>
      <c r="DC462" s="23"/>
      <c r="DD462" s="23"/>
      <c r="DE462" s="23"/>
      <c r="DF462" s="23"/>
      <c r="DG462" s="23"/>
      <c r="DH462" s="23"/>
      <c r="DI462" s="23"/>
      <c r="DJ462" s="23"/>
      <c r="DK462" s="23"/>
      <c r="DL462" s="23"/>
      <c r="DM462" s="23"/>
      <c r="DN462" s="23"/>
      <c r="DO462" s="23"/>
      <c r="DP462" s="23"/>
      <c r="DQ462" s="23"/>
      <c r="DR462" s="23"/>
      <c r="DS462" s="23"/>
      <c r="DT462" s="23"/>
      <c r="DU462" s="23"/>
      <c r="DV462" s="23"/>
      <c r="DW462" s="23"/>
      <c r="DX462" s="23"/>
      <c r="DY462" s="23"/>
      <c r="DZ462" s="23"/>
      <c r="EA462" s="23"/>
      <c r="EB462" s="23"/>
      <c r="EC462" s="23"/>
      <c r="ED462" s="23"/>
      <c r="EE462" s="23"/>
      <c r="EF462" s="23"/>
      <c r="EG462" s="23"/>
      <c r="EH462" s="23"/>
      <c r="EI462" s="23"/>
      <c r="EJ462" s="23"/>
      <c r="EK462" s="23"/>
      <c r="EL462" s="23"/>
      <c r="EM462" s="23"/>
      <c r="EN462" s="23"/>
      <c r="EO462" s="23"/>
      <c r="EP462" s="23"/>
      <c r="EQ462" s="23"/>
      <c r="ER462" s="23"/>
      <c r="ES462" s="23"/>
      <c r="ET462" s="23"/>
      <c r="EU462" s="23"/>
      <c r="EV462" s="23"/>
      <c r="EW462" s="23"/>
      <c r="EX462" s="23"/>
      <c r="EY462" s="23"/>
      <c r="EZ462" s="23"/>
      <c r="FA462" s="23"/>
      <c r="FB462" s="23"/>
      <c r="FC462" s="23"/>
      <c r="FD462" s="23"/>
      <c r="FE462" s="23"/>
      <c r="FF462" s="23"/>
      <c r="FG462" s="23"/>
      <c r="FH462" s="23"/>
      <c r="FI462" s="23"/>
      <c r="FJ462" s="23"/>
      <c r="FK462" s="23"/>
      <c r="FL462" s="23"/>
      <c r="FM462" s="23"/>
      <c r="FN462" s="23"/>
      <c r="FO462" s="23"/>
      <c r="FP462" s="23"/>
      <c r="FQ462" s="23"/>
      <c r="FR462" s="23"/>
      <c r="FS462" s="23"/>
      <c r="FT462" s="23"/>
      <c r="FU462" s="23"/>
      <c r="FV462" s="23"/>
      <c r="FW462" s="23"/>
      <c r="FX462" s="23"/>
      <c r="FY462" s="23"/>
      <c r="FZ462" s="23"/>
      <c r="GA462" s="23"/>
      <c r="GB462" s="23"/>
      <c r="GC462" s="23"/>
      <c r="GD462" s="23"/>
      <c r="GE462" s="23"/>
      <c r="GF462" s="23"/>
      <c r="GG462" s="23"/>
      <c r="GH462" s="23"/>
      <c r="GI462" s="23"/>
      <c r="GJ462" s="23"/>
      <c r="GK462" s="23"/>
      <c r="GL462" s="23"/>
      <c r="GM462" s="23"/>
      <c r="GN462" s="23"/>
      <c r="GO462" s="23"/>
      <c r="GP462" s="23"/>
      <c r="GQ462" s="23"/>
      <c r="GR462" s="23"/>
      <c r="GS462" s="23"/>
      <c r="GT462" s="23"/>
      <c r="GU462" s="23"/>
      <c r="GV462" s="23"/>
      <c r="GW462" s="23"/>
      <c r="GX462" s="23"/>
      <c r="GY462" s="23"/>
      <c r="GZ462" s="23"/>
      <c r="HA462" s="23"/>
      <c r="HB462" s="23"/>
      <c r="HC462" s="23"/>
      <c r="HD462" s="23"/>
      <c r="HE462" s="23"/>
      <c r="HF462" s="23"/>
      <c r="HG462" s="23"/>
      <c r="HH462" s="23"/>
      <c r="HI462" s="23"/>
      <c r="HJ462" s="23"/>
      <c r="HK462" s="23"/>
      <c r="HL462" s="23"/>
      <c r="HM462" s="23"/>
      <c r="HN462" s="23"/>
      <c r="HO462" s="23"/>
      <c r="HP462" s="23"/>
      <c r="HQ462" s="23"/>
      <c r="HR462" s="23"/>
      <c r="HS462" s="23"/>
      <c r="HT462" s="23"/>
      <c r="HU462" s="23"/>
      <c r="HV462" s="23"/>
      <c r="HW462" s="23"/>
      <c r="HX462" s="23"/>
      <c r="HY462" s="23"/>
      <c r="HZ462" s="23"/>
      <c r="IA462" s="23"/>
      <c r="IB462" s="23"/>
      <c r="IC462" s="23"/>
      <c r="ID462" s="23"/>
      <c r="IE462" s="23"/>
      <c r="IF462" s="23"/>
      <c r="IG462" s="23"/>
      <c r="IH462" s="23"/>
      <c r="II462" s="23"/>
      <c r="IJ462" s="23"/>
      <c r="IK462" s="23"/>
      <c r="IL462" s="23"/>
      <c r="IM462" s="23"/>
      <c r="IN462" s="23"/>
      <c r="IO462" s="23"/>
      <c r="IP462" s="23"/>
      <c r="IQ462" s="23"/>
      <c r="IR462" s="23"/>
      <c r="IS462" s="23"/>
      <c r="IT462" s="23"/>
      <c r="IU462" s="23"/>
    </row>
    <row r="463" spans="1:255" customFormat="1" ht="13.5" thickBot="1" x14ac:dyDescent="0.25"/>
    <row r="464" spans="1:255" customFormat="1" ht="23.25" customHeight="1" x14ac:dyDescent="0.2">
      <c r="A464" s="52">
        <v>1</v>
      </c>
      <c r="B464" s="60" t="s">
        <v>469</v>
      </c>
      <c r="C464" s="53" t="s">
        <v>1027</v>
      </c>
      <c r="D464" s="54" t="s">
        <v>470</v>
      </c>
      <c r="E464" s="55">
        <v>-6.5250000000000004</v>
      </c>
      <c r="F464" s="242"/>
      <c r="G464" s="59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  <c r="BX464" s="23"/>
      <c r="BY464" s="23"/>
      <c r="BZ464" s="23"/>
      <c r="CA464" s="23"/>
      <c r="CB464" s="23"/>
      <c r="CC464" s="23"/>
      <c r="CD464" s="23"/>
      <c r="CE464" s="23"/>
      <c r="CF464" s="23"/>
      <c r="CG464" s="23"/>
      <c r="CH464" s="23"/>
      <c r="CI464" s="23"/>
      <c r="CJ464" s="23"/>
      <c r="CK464" s="23"/>
      <c r="CL464" s="23"/>
      <c r="CM464" s="23"/>
      <c r="CN464" s="23"/>
      <c r="CO464" s="23"/>
      <c r="CP464" s="23"/>
      <c r="CQ464" s="23"/>
      <c r="CR464" s="23"/>
      <c r="CS464" s="23"/>
      <c r="CT464" s="23"/>
      <c r="CU464" s="23"/>
      <c r="CV464" s="23"/>
      <c r="CW464" s="23"/>
      <c r="CX464" s="23"/>
      <c r="CY464" s="23"/>
      <c r="CZ464" s="23"/>
      <c r="DA464" s="23"/>
      <c r="DB464" s="23"/>
      <c r="DC464" s="23"/>
      <c r="DD464" s="23"/>
      <c r="DE464" s="23"/>
      <c r="DF464" s="23"/>
      <c r="DG464" s="23"/>
      <c r="DH464" s="23"/>
      <c r="DI464" s="23"/>
      <c r="DJ464" s="23"/>
      <c r="DK464" s="23"/>
      <c r="DL464" s="23"/>
      <c r="DM464" s="23"/>
      <c r="DN464" s="23"/>
      <c r="DO464" s="23"/>
      <c r="DP464" s="23"/>
      <c r="DQ464" s="23"/>
      <c r="DR464" s="23"/>
      <c r="DS464" s="23"/>
      <c r="DT464" s="23"/>
      <c r="DU464" s="23"/>
      <c r="DV464" s="23"/>
      <c r="DW464" s="23"/>
      <c r="DX464" s="23"/>
      <c r="DY464" s="23"/>
      <c r="DZ464" s="23"/>
      <c r="EA464" s="23"/>
      <c r="EB464" s="23"/>
      <c r="EC464" s="23"/>
      <c r="ED464" s="23"/>
      <c r="EE464" s="23"/>
      <c r="EF464" s="23"/>
      <c r="EG464" s="23"/>
      <c r="EH464" s="23"/>
      <c r="EI464" s="23"/>
      <c r="EJ464" s="23"/>
      <c r="EK464" s="23"/>
      <c r="EL464" s="23"/>
      <c r="EM464" s="23"/>
      <c r="EN464" s="23"/>
      <c r="EO464" s="23"/>
      <c r="EP464" s="23"/>
      <c r="EQ464" s="23"/>
      <c r="ER464" s="23"/>
      <c r="ES464" s="23"/>
      <c r="ET464" s="23"/>
      <c r="EU464" s="23"/>
      <c r="EV464" s="23"/>
      <c r="EW464" s="23"/>
      <c r="EX464" s="23"/>
      <c r="EY464" s="23"/>
      <c r="EZ464" s="23"/>
      <c r="FA464" s="23"/>
      <c r="FB464" s="23"/>
      <c r="FC464" s="23"/>
      <c r="FD464" s="23"/>
      <c r="FE464" s="23"/>
      <c r="FF464" s="23"/>
      <c r="FG464" s="23"/>
      <c r="FH464" s="23"/>
      <c r="FI464" s="23"/>
      <c r="FJ464" s="23"/>
      <c r="FK464" s="23"/>
      <c r="FL464" s="23"/>
      <c r="FM464" s="23"/>
      <c r="FN464" s="23"/>
      <c r="FO464" s="23"/>
      <c r="FP464" s="23"/>
      <c r="FQ464" s="23"/>
      <c r="FR464" s="23"/>
      <c r="FS464" s="23"/>
      <c r="FT464" s="23"/>
      <c r="FU464" s="23"/>
      <c r="FV464" s="23"/>
      <c r="FW464" s="23"/>
      <c r="FX464" s="23"/>
      <c r="FY464" s="23"/>
      <c r="FZ464" s="23"/>
      <c r="GA464" s="23"/>
      <c r="GB464" s="23"/>
      <c r="GC464" s="23"/>
      <c r="GD464" s="23"/>
      <c r="GE464" s="23"/>
      <c r="GF464" s="23"/>
      <c r="GG464" s="23"/>
      <c r="GH464" s="23"/>
      <c r="GI464" s="23"/>
      <c r="GJ464" s="23"/>
      <c r="GK464" s="23"/>
      <c r="GL464" s="23"/>
      <c r="GM464" s="23"/>
      <c r="GN464" s="23"/>
      <c r="GO464" s="23"/>
      <c r="GP464" s="23"/>
      <c r="GQ464" s="23"/>
      <c r="GR464" s="23"/>
      <c r="GS464" s="23"/>
      <c r="GT464" s="23"/>
      <c r="GU464" s="23"/>
      <c r="GV464" s="23"/>
      <c r="GW464" s="23"/>
      <c r="GX464" s="23"/>
      <c r="GY464" s="23"/>
      <c r="GZ464" s="23"/>
      <c r="HA464" s="23"/>
      <c r="HB464" s="23"/>
      <c r="HC464" s="23"/>
      <c r="HD464" s="23"/>
      <c r="HE464" s="23"/>
      <c r="HF464" s="23"/>
      <c r="HG464" s="23"/>
      <c r="HH464" s="23"/>
      <c r="HI464" s="23"/>
      <c r="HJ464" s="23"/>
      <c r="HK464" s="23"/>
      <c r="HL464" s="23"/>
      <c r="HM464" s="23"/>
      <c r="HN464" s="23"/>
      <c r="HO464" s="23"/>
      <c r="HP464" s="23"/>
      <c r="HQ464" s="23"/>
      <c r="HR464" s="23"/>
      <c r="HS464" s="23"/>
      <c r="HT464" s="23"/>
      <c r="HU464" s="23"/>
      <c r="HV464" s="23"/>
      <c r="HW464" s="23"/>
      <c r="HX464" s="23"/>
      <c r="HY464" s="23"/>
      <c r="HZ464" s="23"/>
      <c r="IA464" s="23"/>
      <c r="IB464" s="23"/>
      <c r="IC464" s="23"/>
      <c r="ID464" s="23"/>
      <c r="IE464" s="23"/>
      <c r="IF464" s="23"/>
      <c r="IG464" s="23"/>
      <c r="IH464" s="23"/>
      <c r="II464" s="23"/>
      <c r="IJ464" s="23"/>
      <c r="IK464" s="23"/>
      <c r="IL464" s="23"/>
      <c r="IM464" s="23"/>
      <c r="IN464" s="23"/>
      <c r="IO464" s="23"/>
      <c r="IP464" s="23"/>
      <c r="IQ464" s="23"/>
      <c r="IR464" s="23"/>
      <c r="IS464" s="23"/>
      <c r="IT464" s="23"/>
      <c r="IU464" s="23"/>
    </row>
    <row r="465" spans="1:255" customFormat="1" ht="23.25" customHeight="1" x14ac:dyDescent="0.2">
      <c r="A465" s="266" t="s">
        <v>994</v>
      </c>
      <c r="B465" s="265" t="s">
        <v>594</v>
      </c>
      <c r="C465" s="264" t="s">
        <v>593</v>
      </c>
      <c r="D465" s="263" t="s">
        <v>194</v>
      </c>
      <c r="E465" s="262">
        <v>-0.32624999999999998</v>
      </c>
      <c r="F465" s="261"/>
      <c r="G465" s="260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>
        <v>-292</v>
      </c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  <c r="BP465" s="23"/>
      <c r="BQ465" s="23"/>
      <c r="BR465" s="23"/>
      <c r="BS465" s="23"/>
      <c r="BT465" s="23"/>
      <c r="BU465" s="23"/>
      <c r="BV465" s="23"/>
      <c r="BW465" s="23"/>
      <c r="BX465" s="23"/>
      <c r="BY465" s="23"/>
      <c r="BZ465" s="23"/>
      <c r="CA465" s="23"/>
      <c r="CB465" s="23"/>
      <c r="CC465" s="23"/>
      <c r="CD465" s="23"/>
      <c r="CE465" s="23"/>
      <c r="CF465" s="23"/>
      <c r="CG465" s="23"/>
      <c r="CH465" s="23"/>
      <c r="CI465" s="23"/>
      <c r="CJ465" s="23"/>
      <c r="CK465" s="23"/>
      <c r="CL465" s="23"/>
      <c r="CM465" s="23"/>
      <c r="CN465" s="23"/>
      <c r="CO465" s="23"/>
      <c r="CP465" s="23"/>
      <c r="CQ465" s="23"/>
      <c r="CR465" s="23"/>
      <c r="CS465" s="23"/>
      <c r="CT465" s="23"/>
      <c r="CU465" s="23"/>
      <c r="CV465" s="23"/>
      <c r="CW465" s="23"/>
      <c r="CX465" s="23"/>
      <c r="CY465" s="23"/>
      <c r="CZ465" s="23"/>
      <c r="DA465" s="23"/>
      <c r="DB465" s="23"/>
      <c r="DC465" s="23"/>
      <c r="DD465" s="23"/>
      <c r="DE465" s="23"/>
      <c r="DF465" s="23"/>
      <c r="DG465" s="23"/>
      <c r="DH465" s="23"/>
      <c r="DI465" s="23">
        <v>0</v>
      </c>
      <c r="DJ465" s="23"/>
      <c r="DK465" s="23"/>
      <c r="DL465" s="252">
        <v>0</v>
      </c>
      <c r="DM465" s="23">
        <v>-292</v>
      </c>
      <c r="DN465" s="23"/>
      <c r="DO465" s="23"/>
      <c r="DP465" s="23"/>
      <c r="DQ465" s="23"/>
      <c r="DR465" s="23"/>
      <c r="DS465" s="23"/>
      <c r="DT465" s="23"/>
      <c r="DU465" s="23"/>
      <c r="DV465" s="23"/>
      <c r="DW465" s="23"/>
      <c r="DX465" s="23"/>
      <c r="DY465" s="23"/>
      <c r="DZ465" s="23"/>
      <c r="EA465" s="23"/>
      <c r="EB465" s="23"/>
      <c r="EC465" s="23"/>
      <c r="ED465" s="23"/>
      <c r="EE465" s="23"/>
      <c r="EF465" s="23"/>
      <c r="EG465" s="23"/>
      <c r="EH465" s="23"/>
      <c r="EI465" s="23"/>
      <c r="EJ465" s="23"/>
      <c r="EK465" s="23"/>
      <c r="EL465" s="23"/>
      <c r="EM465" s="23"/>
      <c r="EN465" s="23"/>
      <c r="EO465" s="23"/>
      <c r="EP465" s="23"/>
      <c r="EQ465" s="23"/>
      <c r="ER465" s="23"/>
      <c r="ES465" s="23"/>
      <c r="ET465" s="23"/>
      <c r="EU465" s="23"/>
      <c r="EV465" s="23"/>
      <c r="EW465" s="23"/>
      <c r="EX465" s="23"/>
      <c r="EY465" s="23"/>
      <c r="EZ465" s="23"/>
      <c r="FA465" s="23"/>
      <c r="FB465" s="23"/>
      <c r="FC465" s="23"/>
      <c r="FD465" s="23"/>
      <c r="FE465" s="23"/>
      <c r="FF465" s="23"/>
      <c r="FG465" s="23"/>
      <c r="FH465" s="23"/>
      <c r="FI465" s="23"/>
      <c r="FJ465" s="23"/>
      <c r="FK465" s="23"/>
      <c r="FL465" s="23"/>
      <c r="FM465" s="23"/>
      <c r="FN465" s="23"/>
      <c r="FO465" s="23"/>
      <c r="FP465" s="23"/>
      <c r="FQ465" s="23"/>
      <c r="FR465" s="23"/>
      <c r="FS465" s="23"/>
      <c r="FT465" s="23"/>
      <c r="FU465" s="23"/>
      <c r="FV465" s="23"/>
      <c r="FW465" s="23"/>
      <c r="FX465" s="23"/>
      <c r="FY465" s="23"/>
      <c r="FZ465" s="23"/>
      <c r="GA465" s="23"/>
      <c r="GB465" s="23"/>
      <c r="GC465" s="23"/>
      <c r="GD465" s="23"/>
      <c r="GE465" s="23"/>
      <c r="GF465" s="23"/>
      <c r="GG465" s="23"/>
      <c r="GH465" s="23"/>
      <c r="GI465" s="23"/>
      <c r="GJ465" s="23"/>
      <c r="GK465" s="23"/>
      <c r="GL465" s="23"/>
      <c r="GM465" s="23"/>
      <c r="GN465" s="23"/>
      <c r="GO465" s="23"/>
      <c r="GP465" s="23"/>
      <c r="GQ465" s="23"/>
      <c r="GR465" s="23"/>
      <c r="GS465" s="23"/>
      <c r="GT465" s="23"/>
      <c r="GU465" s="23"/>
      <c r="GV465" s="23"/>
      <c r="GW465" s="23"/>
      <c r="GX465" s="23"/>
      <c r="GY465" s="23"/>
      <c r="GZ465" s="23"/>
      <c r="HA465" s="23"/>
      <c r="HB465" s="23"/>
      <c r="HC465" s="23"/>
      <c r="HD465" s="23"/>
      <c r="HE465" s="23"/>
      <c r="HF465" s="23"/>
      <c r="HG465" s="23"/>
      <c r="HH465" s="23"/>
      <c r="HI465" s="23"/>
      <c r="HJ465" s="23"/>
      <c r="HK465" s="23"/>
      <c r="HL465" s="23"/>
      <c r="HM465" s="23"/>
      <c r="HN465" s="23"/>
      <c r="HO465" s="23"/>
      <c r="HP465" s="23"/>
      <c r="HQ465" s="23"/>
      <c r="HR465" s="23"/>
      <c r="HS465" s="23"/>
      <c r="HT465" s="23"/>
      <c r="HU465" s="23"/>
      <c r="HV465" s="23"/>
      <c r="HW465" s="23"/>
      <c r="HX465" s="23"/>
      <c r="HY465" s="23"/>
      <c r="HZ465" s="23"/>
      <c r="IA465" s="23"/>
      <c r="IB465" s="23"/>
      <c r="IC465" s="23"/>
      <c r="ID465" s="23"/>
      <c r="IE465" s="23"/>
      <c r="IF465" s="23"/>
      <c r="IG465" s="23"/>
      <c r="IH465" s="23"/>
      <c r="II465" s="23"/>
      <c r="IJ465" s="23"/>
      <c r="IK465" s="23"/>
      <c r="IL465" s="23"/>
      <c r="IM465" s="23"/>
      <c r="IN465" s="23"/>
      <c r="IO465" s="23"/>
      <c r="IP465" s="23"/>
      <c r="IQ465" s="23"/>
      <c r="IR465" s="23"/>
      <c r="IS465" s="23"/>
      <c r="IT465" s="23"/>
      <c r="IU465" s="23"/>
    </row>
    <row r="466" spans="1:255" customFormat="1" ht="23.25" customHeight="1" x14ac:dyDescent="0.2">
      <c r="A466" s="259" t="s">
        <v>619</v>
      </c>
      <c r="B466" s="258" t="s">
        <v>626</v>
      </c>
      <c r="C466" s="257" t="s">
        <v>625</v>
      </c>
      <c r="D466" s="256" t="s">
        <v>433</v>
      </c>
      <c r="E466" s="255">
        <v>-652.5</v>
      </c>
      <c r="F466" s="254"/>
      <c r="G466" s="25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>
        <v>-696476</v>
      </c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  <c r="BP466" s="23"/>
      <c r="BQ466" s="23"/>
      <c r="BR466" s="23"/>
      <c r="BS466" s="23"/>
      <c r="BT466" s="23"/>
      <c r="BU466" s="23"/>
      <c r="BV466" s="23"/>
      <c r="BW466" s="23"/>
      <c r="BX466" s="23"/>
      <c r="BY466" s="23"/>
      <c r="BZ466" s="23"/>
      <c r="CA466" s="23"/>
      <c r="CB466" s="23"/>
      <c r="CC466" s="23"/>
      <c r="CD466" s="23"/>
      <c r="CE466" s="23"/>
      <c r="CF466" s="23"/>
      <c r="CG466" s="23"/>
      <c r="CH466" s="23"/>
      <c r="CI466" s="23"/>
      <c r="CJ466" s="23"/>
      <c r="CK466" s="23"/>
      <c r="CL466" s="23"/>
      <c r="CM466" s="23"/>
      <c r="CN466" s="23"/>
      <c r="CO466" s="23"/>
      <c r="CP466" s="23"/>
      <c r="CQ466" s="23"/>
      <c r="CR466" s="23"/>
      <c r="CS466" s="23"/>
      <c r="CT466" s="23"/>
      <c r="CU466" s="23"/>
      <c r="CV466" s="23"/>
      <c r="CW466" s="23"/>
      <c r="CX466" s="23"/>
      <c r="CY466" s="23"/>
      <c r="CZ466" s="23"/>
      <c r="DA466" s="23"/>
      <c r="DB466" s="23"/>
      <c r="DC466" s="23"/>
      <c r="DD466" s="23"/>
      <c r="DE466" s="23"/>
      <c r="DF466" s="23"/>
      <c r="DG466" s="23"/>
      <c r="DH466" s="23"/>
      <c r="DI466" s="23">
        <v>0</v>
      </c>
      <c r="DJ466" s="23"/>
      <c r="DK466" s="23"/>
      <c r="DL466" s="252">
        <v>0</v>
      </c>
      <c r="DM466" s="23">
        <v>-696476</v>
      </c>
      <c r="DN466" s="23"/>
      <c r="DO466" s="23"/>
      <c r="DP466" s="23"/>
      <c r="DQ466" s="23"/>
      <c r="DR466" s="23"/>
      <c r="DS466" s="23"/>
      <c r="DT466" s="23"/>
      <c r="DU466" s="23"/>
      <c r="DV466" s="23"/>
      <c r="DW466" s="23"/>
      <c r="DX466" s="23"/>
      <c r="DY466" s="23"/>
      <c r="DZ466" s="23"/>
      <c r="EA466" s="23"/>
      <c r="EB466" s="23"/>
      <c r="EC466" s="23"/>
      <c r="ED466" s="23"/>
      <c r="EE466" s="23"/>
      <c r="EF466" s="23"/>
      <c r="EG466" s="23"/>
      <c r="EH466" s="23"/>
      <c r="EI466" s="23"/>
      <c r="EJ466" s="23"/>
      <c r="EK466" s="23"/>
      <c r="EL466" s="23"/>
      <c r="EM466" s="23"/>
      <c r="EN466" s="23"/>
      <c r="EO466" s="23"/>
      <c r="EP466" s="23"/>
      <c r="EQ466" s="23"/>
      <c r="ER466" s="23"/>
      <c r="ES466" s="23"/>
      <c r="ET466" s="23"/>
      <c r="EU466" s="23"/>
      <c r="EV466" s="23"/>
      <c r="EW466" s="23"/>
      <c r="EX466" s="23"/>
      <c r="EY466" s="23"/>
      <c r="EZ466" s="23"/>
      <c r="FA466" s="23"/>
      <c r="FB466" s="23"/>
      <c r="FC466" s="23"/>
      <c r="FD466" s="23"/>
      <c r="FE466" s="23"/>
      <c r="FF466" s="23"/>
      <c r="FG466" s="23"/>
      <c r="FH466" s="23"/>
      <c r="FI466" s="23"/>
      <c r="FJ466" s="23"/>
      <c r="FK466" s="23"/>
      <c r="FL466" s="23"/>
      <c r="FM466" s="23"/>
      <c r="FN466" s="23"/>
      <c r="FO466" s="23"/>
      <c r="FP466" s="23"/>
      <c r="FQ466" s="23"/>
      <c r="FR466" s="23"/>
      <c r="FS466" s="23"/>
      <c r="FT466" s="23"/>
      <c r="FU466" s="23"/>
      <c r="FV466" s="23"/>
      <c r="FW466" s="23"/>
      <c r="FX466" s="23"/>
      <c r="FY466" s="23"/>
      <c r="FZ466" s="23"/>
      <c r="GA466" s="23"/>
      <c r="GB466" s="23"/>
      <c r="GC466" s="23"/>
      <c r="GD466" s="23"/>
      <c r="GE466" s="23"/>
      <c r="GF466" s="23"/>
      <c r="GG466" s="23"/>
      <c r="GH466" s="23"/>
      <c r="GI466" s="23"/>
      <c r="GJ466" s="23"/>
      <c r="GK466" s="23"/>
      <c r="GL466" s="23"/>
      <c r="GM466" s="23"/>
      <c r="GN466" s="23"/>
      <c r="GO466" s="23"/>
      <c r="GP466" s="23"/>
      <c r="GQ466" s="23"/>
      <c r="GR466" s="23"/>
      <c r="GS466" s="23"/>
      <c r="GT466" s="23"/>
      <c r="GU466" s="23"/>
      <c r="GV466" s="23"/>
      <c r="GW466" s="23"/>
      <c r="GX466" s="23"/>
      <c r="GY466" s="23"/>
      <c r="GZ466" s="23"/>
      <c r="HA466" s="23"/>
      <c r="HB466" s="23"/>
      <c r="HC466" s="23"/>
      <c r="HD466" s="23"/>
      <c r="HE466" s="23"/>
      <c r="HF466" s="23"/>
      <c r="HG466" s="23"/>
      <c r="HH466" s="23"/>
      <c r="HI466" s="23"/>
      <c r="HJ466" s="23"/>
      <c r="HK466" s="23"/>
      <c r="HL466" s="23"/>
      <c r="HM466" s="23"/>
      <c r="HN466" s="23"/>
      <c r="HO466" s="23"/>
      <c r="HP466" s="23"/>
      <c r="HQ466" s="23"/>
      <c r="HR466" s="23"/>
      <c r="HS466" s="23"/>
      <c r="HT466" s="23"/>
      <c r="HU466" s="23"/>
      <c r="HV466" s="23"/>
      <c r="HW466" s="23"/>
      <c r="HX466" s="23"/>
      <c r="HY466" s="23"/>
      <c r="HZ466" s="23"/>
      <c r="IA466" s="23"/>
      <c r="IB466" s="23"/>
      <c r="IC466" s="23"/>
      <c r="ID466" s="23"/>
      <c r="IE466" s="23"/>
      <c r="IF466" s="23"/>
      <c r="IG466" s="23"/>
      <c r="IH466" s="23"/>
      <c r="II466" s="23"/>
      <c r="IJ466" s="23"/>
      <c r="IK466" s="23"/>
      <c r="IL466" s="23"/>
      <c r="IM466" s="23"/>
      <c r="IN466" s="23"/>
      <c r="IO466" s="23"/>
      <c r="IP466" s="23"/>
      <c r="IQ466" s="23"/>
      <c r="IR466" s="23"/>
      <c r="IS466" s="23"/>
      <c r="IT466" s="23"/>
      <c r="IU466" s="23"/>
    </row>
    <row r="467" spans="1:255" customFormat="1" ht="23.25" customHeight="1" x14ac:dyDescent="0.2">
      <c r="A467" s="101">
        <v>2</v>
      </c>
      <c r="B467" s="109" t="s">
        <v>471</v>
      </c>
      <c r="C467" s="102" t="s">
        <v>472</v>
      </c>
      <c r="D467" s="103" t="s">
        <v>473</v>
      </c>
      <c r="E467" s="104">
        <v>-130.5</v>
      </c>
      <c r="F467" s="243"/>
      <c r="G467" s="108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  <c r="BP467" s="23"/>
      <c r="BQ467" s="23"/>
      <c r="BR467" s="23"/>
      <c r="BS467" s="23"/>
      <c r="BT467" s="23"/>
      <c r="BU467" s="23"/>
      <c r="BV467" s="23"/>
      <c r="BW467" s="23"/>
      <c r="BX467" s="23"/>
      <c r="BY467" s="23"/>
      <c r="BZ467" s="23"/>
      <c r="CA467" s="23"/>
      <c r="CB467" s="23"/>
      <c r="CC467" s="23"/>
      <c r="CD467" s="23"/>
      <c r="CE467" s="23"/>
      <c r="CF467" s="23"/>
      <c r="CG467" s="23"/>
      <c r="CH467" s="23"/>
      <c r="CI467" s="23"/>
      <c r="CJ467" s="23"/>
      <c r="CK467" s="23"/>
      <c r="CL467" s="23"/>
      <c r="CM467" s="23"/>
      <c r="CN467" s="23"/>
      <c r="CO467" s="23"/>
      <c r="CP467" s="23"/>
      <c r="CQ467" s="23"/>
      <c r="CR467" s="23"/>
      <c r="CS467" s="23"/>
      <c r="CT467" s="23"/>
      <c r="CU467" s="23"/>
      <c r="CV467" s="23"/>
      <c r="CW467" s="23"/>
      <c r="CX467" s="23"/>
      <c r="CY467" s="23"/>
      <c r="CZ467" s="23"/>
      <c r="DA467" s="23"/>
      <c r="DB467" s="23"/>
      <c r="DC467" s="23"/>
      <c r="DD467" s="23"/>
      <c r="DE467" s="23"/>
      <c r="DF467" s="23"/>
      <c r="DG467" s="23"/>
      <c r="DH467" s="23"/>
      <c r="DI467" s="23"/>
      <c r="DJ467" s="23"/>
      <c r="DK467" s="23"/>
      <c r="DL467" s="23"/>
      <c r="DM467" s="23"/>
      <c r="DN467" s="23"/>
      <c r="DO467" s="23"/>
      <c r="DP467" s="23"/>
      <c r="DQ467" s="23"/>
      <c r="DR467" s="23"/>
      <c r="DS467" s="23"/>
      <c r="DT467" s="23"/>
      <c r="DU467" s="23"/>
      <c r="DV467" s="23"/>
      <c r="DW467" s="23"/>
      <c r="DX467" s="23"/>
      <c r="DY467" s="23"/>
      <c r="DZ467" s="23"/>
      <c r="EA467" s="23"/>
      <c r="EB467" s="23"/>
      <c r="EC467" s="23"/>
      <c r="ED467" s="23"/>
      <c r="EE467" s="23"/>
      <c r="EF467" s="23"/>
      <c r="EG467" s="23"/>
      <c r="EH467" s="23"/>
      <c r="EI467" s="23"/>
      <c r="EJ467" s="23"/>
      <c r="EK467" s="23"/>
      <c r="EL467" s="23"/>
      <c r="EM467" s="23"/>
      <c r="EN467" s="23"/>
      <c r="EO467" s="23"/>
      <c r="EP467" s="23"/>
      <c r="EQ467" s="23"/>
      <c r="ER467" s="23"/>
      <c r="ES467" s="23"/>
      <c r="ET467" s="23"/>
      <c r="EU467" s="23"/>
      <c r="EV467" s="23"/>
      <c r="EW467" s="23"/>
      <c r="EX467" s="23"/>
      <c r="EY467" s="23"/>
      <c r="EZ467" s="23"/>
      <c r="FA467" s="23"/>
      <c r="FB467" s="23"/>
      <c r="FC467" s="23"/>
      <c r="FD467" s="23"/>
      <c r="FE467" s="23"/>
      <c r="FF467" s="23"/>
      <c r="FG467" s="23"/>
      <c r="FH467" s="23"/>
      <c r="FI467" s="23"/>
      <c r="FJ467" s="23"/>
      <c r="FK467" s="23"/>
      <c r="FL467" s="23"/>
      <c r="FM467" s="23"/>
      <c r="FN467" s="23"/>
      <c r="FO467" s="23"/>
      <c r="FP467" s="23"/>
      <c r="FQ467" s="23"/>
      <c r="FR467" s="23"/>
      <c r="FS467" s="23"/>
      <c r="FT467" s="23"/>
      <c r="FU467" s="23"/>
      <c r="FV467" s="23"/>
      <c r="FW467" s="23"/>
      <c r="FX467" s="23"/>
      <c r="FY467" s="23"/>
      <c r="FZ467" s="23"/>
      <c r="GA467" s="23"/>
      <c r="GB467" s="23"/>
      <c r="GC467" s="23"/>
      <c r="GD467" s="23"/>
      <c r="GE467" s="23"/>
      <c r="GF467" s="23"/>
      <c r="GG467" s="23"/>
      <c r="GH467" s="23"/>
      <c r="GI467" s="23"/>
      <c r="GJ467" s="23"/>
      <c r="GK467" s="23"/>
      <c r="GL467" s="23"/>
      <c r="GM467" s="23"/>
      <c r="GN467" s="23"/>
      <c r="GO467" s="23"/>
      <c r="GP467" s="23"/>
      <c r="GQ467" s="23"/>
      <c r="GR467" s="23"/>
      <c r="GS467" s="23"/>
      <c r="GT467" s="23"/>
      <c r="GU467" s="23"/>
      <c r="GV467" s="23"/>
      <c r="GW467" s="23"/>
      <c r="GX467" s="23"/>
      <c r="GY467" s="23"/>
      <c r="GZ467" s="23"/>
      <c r="HA467" s="23"/>
      <c r="HB467" s="23"/>
      <c r="HC467" s="23"/>
      <c r="HD467" s="23"/>
      <c r="HE467" s="23"/>
      <c r="HF467" s="23"/>
      <c r="HG467" s="23"/>
      <c r="HH467" s="23"/>
      <c r="HI467" s="23"/>
      <c r="HJ467" s="23"/>
      <c r="HK467" s="23"/>
      <c r="HL467" s="23"/>
      <c r="HM467" s="23"/>
      <c r="HN467" s="23"/>
      <c r="HO467" s="23"/>
      <c r="HP467" s="23"/>
      <c r="HQ467" s="23"/>
      <c r="HR467" s="23"/>
      <c r="HS467" s="23"/>
      <c r="HT467" s="23"/>
      <c r="HU467" s="23"/>
      <c r="HV467" s="23"/>
      <c r="HW467" s="23"/>
      <c r="HX467" s="23"/>
      <c r="HY467" s="23"/>
      <c r="HZ467" s="23"/>
      <c r="IA467" s="23"/>
      <c r="IB467" s="23"/>
      <c r="IC467" s="23"/>
      <c r="ID467" s="23"/>
      <c r="IE467" s="23"/>
      <c r="IF467" s="23"/>
      <c r="IG467" s="23"/>
      <c r="IH467" s="23"/>
      <c r="II467" s="23"/>
      <c r="IJ467" s="23"/>
      <c r="IK467" s="23"/>
      <c r="IL467" s="23"/>
      <c r="IM467" s="23"/>
      <c r="IN467" s="23"/>
      <c r="IO467" s="23"/>
      <c r="IP467" s="23"/>
      <c r="IQ467" s="23"/>
      <c r="IR467" s="23"/>
      <c r="IS467" s="23"/>
      <c r="IT467" s="23"/>
      <c r="IU467" s="23"/>
    </row>
    <row r="468" spans="1:255" customFormat="1" ht="23.25" customHeight="1" x14ac:dyDescent="0.2">
      <c r="A468" s="259" t="s">
        <v>595</v>
      </c>
      <c r="B468" s="258" t="s">
        <v>518</v>
      </c>
      <c r="C468" s="257" t="s">
        <v>519</v>
      </c>
      <c r="D468" s="256" t="s">
        <v>490</v>
      </c>
      <c r="E468" s="255">
        <v>-1.827</v>
      </c>
      <c r="F468" s="254"/>
      <c r="G468" s="25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>
        <v>-6100</v>
      </c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  <c r="BP468" s="23"/>
      <c r="BQ468" s="23"/>
      <c r="BR468" s="23"/>
      <c r="BS468" s="23"/>
      <c r="BT468" s="23"/>
      <c r="BU468" s="23"/>
      <c r="BV468" s="23"/>
      <c r="BW468" s="23"/>
      <c r="BX468" s="23"/>
      <c r="BY468" s="23"/>
      <c r="BZ468" s="23"/>
      <c r="CA468" s="23"/>
      <c r="CB468" s="23"/>
      <c r="CC468" s="23"/>
      <c r="CD468" s="23"/>
      <c r="CE468" s="23"/>
      <c r="CF468" s="23"/>
      <c r="CG468" s="23"/>
      <c r="CH468" s="23"/>
      <c r="CI468" s="23"/>
      <c r="CJ468" s="23"/>
      <c r="CK468" s="23"/>
      <c r="CL468" s="23"/>
      <c r="CM468" s="23"/>
      <c r="CN468" s="23"/>
      <c r="CO468" s="23"/>
      <c r="CP468" s="23"/>
      <c r="CQ468" s="23"/>
      <c r="CR468" s="23"/>
      <c r="CS468" s="23"/>
      <c r="CT468" s="23"/>
      <c r="CU468" s="23"/>
      <c r="CV468" s="23"/>
      <c r="CW468" s="23"/>
      <c r="CX468" s="23"/>
      <c r="CY468" s="23"/>
      <c r="CZ468" s="23"/>
      <c r="DA468" s="23"/>
      <c r="DB468" s="23"/>
      <c r="DC468" s="23"/>
      <c r="DD468" s="23"/>
      <c r="DE468" s="23"/>
      <c r="DF468" s="23"/>
      <c r="DG468" s="23"/>
      <c r="DH468" s="23"/>
      <c r="DI468" s="23">
        <v>0</v>
      </c>
      <c r="DJ468" s="23"/>
      <c r="DK468" s="23"/>
      <c r="DL468" s="252">
        <v>0</v>
      </c>
      <c r="DM468" s="23">
        <v>-6100</v>
      </c>
      <c r="DN468" s="23"/>
      <c r="DO468" s="23"/>
      <c r="DP468" s="23"/>
      <c r="DQ468" s="23"/>
      <c r="DR468" s="23"/>
      <c r="DS468" s="23"/>
      <c r="DT468" s="23"/>
      <c r="DU468" s="23"/>
      <c r="DV468" s="23"/>
      <c r="DW468" s="23"/>
      <c r="DX468" s="23"/>
      <c r="DY468" s="23"/>
      <c r="DZ468" s="23"/>
      <c r="EA468" s="23"/>
      <c r="EB468" s="23"/>
      <c r="EC468" s="23"/>
      <c r="ED468" s="23"/>
      <c r="EE468" s="23"/>
      <c r="EF468" s="23"/>
      <c r="EG468" s="23"/>
      <c r="EH468" s="23"/>
      <c r="EI468" s="23"/>
      <c r="EJ468" s="23"/>
      <c r="EK468" s="23"/>
      <c r="EL468" s="23"/>
      <c r="EM468" s="23"/>
      <c r="EN468" s="23"/>
      <c r="EO468" s="23"/>
      <c r="EP468" s="23"/>
      <c r="EQ468" s="23"/>
      <c r="ER468" s="23"/>
      <c r="ES468" s="23"/>
      <c r="ET468" s="23"/>
      <c r="EU468" s="23"/>
      <c r="EV468" s="23"/>
      <c r="EW468" s="23"/>
      <c r="EX468" s="23"/>
      <c r="EY468" s="23"/>
      <c r="EZ468" s="23"/>
      <c r="FA468" s="23"/>
      <c r="FB468" s="23"/>
      <c r="FC468" s="23"/>
      <c r="FD468" s="23"/>
      <c r="FE468" s="23"/>
      <c r="FF468" s="23"/>
      <c r="FG468" s="23"/>
      <c r="FH468" s="23"/>
      <c r="FI468" s="23"/>
      <c r="FJ468" s="23"/>
      <c r="FK468" s="23"/>
      <c r="FL468" s="23"/>
      <c r="FM468" s="23"/>
      <c r="FN468" s="23"/>
      <c r="FO468" s="23"/>
      <c r="FP468" s="23"/>
      <c r="FQ468" s="23"/>
      <c r="FR468" s="23"/>
      <c r="FS468" s="23"/>
      <c r="FT468" s="23"/>
      <c r="FU468" s="23"/>
      <c r="FV468" s="23"/>
      <c r="FW468" s="23"/>
      <c r="FX468" s="23"/>
      <c r="FY468" s="23"/>
      <c r="FZ468" s="23"/>
      <c r="GA468" s="23"/>
      <c r="GB468" s="23"/>
      <c r="GC468" s="23"/>
      <c r="GD468" s="23"/>
      <c r="GE468" s="23"/>
      <c r="GF468" s="23"/>
      <c r="GG468" s="23"/>
      <c r="GH468" s="23"/>
      <c r="GI468" s="23"/>
      <c r="GJ468" s="23"/>
      <c r="GK468" s="23"/>
      <c r="GL468" s="23"/>
      <c r="GM468" s="23"/>
      <c r="GN468" s="23"/>
      <c r="GO468" s="23"/>
      <c r="GP468" s="23"/>
      <c r="GQ468" s="23"/>
      <c r="GR468" s="23"/>
      <c r="GS468" s="23"/>
      <c r="GT468" s="23"/>
      <c r="GU468" s="23"/>
      <c r="GV468" s="23"/>
      <c r="GW468" s="23"/>
      <c r="GX468" s="23"/>
      <c r="GY468" s="23"/>
      <c r="GZ468" s="23"/>
      <c r="HA468" s="23"/>
      <c r="HB468" s="23"/>
      <c r="HC468" s="23"/>
      <c r="HD468" s="23"/>
      <c r="HE468" s="23"/>
      <c r="HF468" s="23"/>
      <c r="HG468" s="23"/>
      <c r="HH468" s="23"/>
      <c r="HI468" s="23"/>
      <c r="HJ468" s="23"/>
      <c r="HK468" s="23"/>
      <c r="HL468" s="23"/>
      <c r="HM468" s="23"/>
      <c r="HN468" s="23"/>
      <c r="HO468" s="23"/>
      <c r="HP468" s="23"/>
      <c r="HQ468" s="23"/>
      <c r="HR468" s="23"/>
      <c r="HS468" s="23"/>
      <c r="HT468" s="23"/>
      <c r="HU468" s="23"/>
      <c r="HV468" s="23"/>
      <c r="HW468" s="23"/>
      <c r="HX468" s="23"/>
      <c r="HY468" s="23"/>
      <c r="HZ468" s="23"/>
      <c r="IA468" s="23"/>
      <c r="IB468" s="23"/>
      <c r="IC468" s="23"/>
      <c r="ID468" s="23"/>
      <c r="IE468" s="23"/>
      <c r="IF468" s="23"/>
      <c r="IG468" s="23"/>
      <c r="IH468" s="23"/>
      <c r="II468" s="23"/>
      <c r="IJ468" s="23"/>
      <c r="IK468" s="23"/>
      <c r="IL468" s="23"/>
      <c r="IM468" s="23"/>
      <c r="IN468" s="23"/>
      <c r="IO468" s="23"/>
      <c r="IP468" s="23"/>
      <c r="IQ468" s="23"/>
      <c r="IR468" s="23"/>
      <c r="IS468" s="23"/>
      <c r="IT468" s="23"/>
      <c r="IU468" s="23"/>
    </row>
    <row r="469" spans="1:255" customFormat="1" ht="23.25" customHeight="1" x14ac:dyDescent="0.2">
      <c r="A469" s="101">
        <v>3</v>
      </c>
      <c r="B469" s="109" t="s">
        <v>474</v>
      </c>
      <c r="C469" s="102" t="s">
        <v>475</v>
      </c>
      <c r="D469" s="103" t="s">
        <v>473</v>
      </c>
      <c r="E469" s="104">
        <v>-130.5</v>
      </c>
      <c r="F469" s="243"/>
      <c r="G469" s="108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  <c r="BP469" s="23"/>
      <c r="BQ469" s="23"/>
      <c r="BR469" s="23"/>
      <c r="BS469" s="23"/>
      <c r="BT469" s="23"/>
      <c r="BU469" s="23"/>
      <c r="BV469" s="23"/>
      <c r="BW469" s="23"/>
      <c r="BX469" s="23"/>
      <c r="BY469" s="23"/>
      <c r="BZ469" s="23"/>
      <c r="CA469" s="23"/>
      <c r="CB469" s="23"/>
      <c r="CC469" s="23"/>
      <c r="CD469" s="23"/>
      <c r="CE469" s="23"/>
      <c r="CF469" s="23"/>
      <c r="CG469" s="23"/>
      <c r="CH469" s="23"/>
      <c r="CI469" s="23"/>
      <c r="CJ469" s="23"/>
      <c r="CK469" s="23"/>
      <c r="CL469" s="23"/>
      <c r="CM469" s="23"/>
      <c r="CN469" s="23"/>
      <c r="CO469" s="23"/>
      <c r="CP469" s="23"/>
      <c r="CQ469" s="23"/>
      <c r="CR469" s="23"/>
      <c r="CS469" s="23"/>
      <c r="CT469" s="23"/>
      <c r="CU469" s="23"/>
      <c r="CV469" s="23"/>
      <c r="CW469" s="23"/>
      <c r="CX469" s="23"/>
      <c r="CY469" s="23"/>
      <c r="CZ469" s="23"/>
      <c r="DA469" s="23"/>
      <c r="DB469" s="23"/>
      <c r="DC469" s="23"/>
      <c r="DD469" s="23"/>
      <c r="DE469" s="23"/>
      <c r="DF469" s="23"/>
      <c r="DG469" s="23"/>
      <c r="DH469" s="23"/>
      <c r="DI469" s="23"/>
      <c r="DJ469" s="23"/>
      <c r="DK469" s="23"/>
      <c r="DL469" s="23"/>
      <c r="DM469" s="23"/>
      <c r="DN469" s="23"/>
      <c r="DO469" s="23"/>
      <c r="DP469" s="23"/>
      <c r="DQ469" s="23"/>
      <c r="DR469" s="23"/>
      <c r="DS469" s="23"/>
      <c r="DT469" s="23"/>
      <c r="DU469" s="23"/>
      <c r="DV469" s="23"/>
      <c r="DW469" s="23"/>
      <c r="DX469" s="23"/>
      <c r="DY469" s="23"/>
      <c r="DZ469" s="23"/>
      <c r="EA469" s="23"/>
      <c r="EB469" s="23"/>
      <c r="EC469" s="23"/>
      <c r="ED469" s="23"/>
      <c r="EE469" s="23"/>
      <c r="EF469" s="23"/>
      <c r="EG469" s="23"/>
      <c r="EH469" s="23"/>
      <c r="EI469" s="23"/>
      <c r="EJ469" s="23"/>
      <c r="EK469" s="23"/>
      <c r="EL469" s="23"/>
      <c r="EM469" s="23"/>
      <c r="EN469" s="23"/>
      <c r="EO469" s="23"/>
      <c r="EP469" s="23"/>
      <c r="EQ469" s="23"/>
      <c r="ER469" s="23"/>
      <c r="ES469" s="23"/>
      <c r="ET469" s="23"/>
      <c r="EU469" s="23"/>
      <c r="EV469" s="23"/>
      <c r="EW469" s="23"/>
      <c r="EX469" s="23"/>
      <c r="EY469" s="23"/>
      <c r="EZ469" s="23"/>
      <c r="FA469" s="23"/>
      <c r="FB469" s="23"/>
      <c r="FC469" s="23"/>
      <c r="FD469" s="23"/>
      <c r="FE469" s="23"/>
      <c r="FF469" s="23"/>
      <c r="FG469" s="23"/>
      <c r="FH469" s="23"/>
      <c r="FI469" s="23"/>
      <c r="FJ469" s="23"/>
      <c r="FK469" s="23"/>
      <c r="FL469" s="23"/>
      <c r="FM469" s="23"/>
      <c r="FN469" s="23"/>
      <c r="FO469" s="23"/>
      <c r="FP469" s="23"/>
      <c r="FQ469" s="23"/>
      <c r="FR469" s="23"/>
      <c r="FS469" s="23"/>
      <c r="FT469" s="23"/>
      <c r="FU469" s="23"/>
      <c r="FV469" s="23"/>
      <c r="FW469" s="23"/>
      <c r="FX469" s="23"/>
      <c r="FY469" s="23"/>
      <c r="FZ469" s="23"/>
      <c r="GA469" s="23"/>
      <c r="GB469" s="23"/>
      <c r="GC469" s="23"/>
      <c r="GD469" s="23"/>
      <c r="GE469" s="23"/>
      <c r="GF469" s="23"/>
      <c r="GG469" s="23"/>
      <c r="GH469" s="23"/>
      <c r="GI469" s="23"/>
      <c r="GJ469" s="23"/>
      <c r="GK469" s="23"/>
      <c r="GL469" s="23"/>
      <c r="GM469" s="23"/>
      <c r="GN469" s="23"/>
      <c r="GO469" s="23"/>
      <c r="GP469" s="23"/>
      <c r="GQ469" s="23"/>
      <c r="GR469" s="23"/>
      <c r="GS469" s="23"/>
      <c r="GT469" s="23"/>
      <c r="GU469" s="23"/>
      <c r="GV469" s="23"/>
      <c r="GW469" s="23"/>
      <c r="GX469" s="23"/>
      <c r="GY469" s="23"/>
      <c r="GZ469" s="23"/>
      <c r="HA469" s="23"/>
      <c r="HB469" s="23"/>
      <c r="HC469" s="23"/>
      <c r="HD469" s="23"/>
      <c r="HE469" s="23"/>
      <c r="HF469" s="23"/>
      <c r="HG469" s="23"/>
      <c r="HH469" s="23"/>
      <c r="HI469" s="23"/>
      <c r="HJ469" s="23"/>
      <c r="HK469" s="23"/>
      <c r="HL469" s="23"/>
      <c r="HM469" s="23"/>
      <c r="HN469" s="23"/>
      <c r="HO469" s="23"/>
      <c r="HP469" s="23"/>
      <c r="HQ469" s="23"/>
      <c r="HR469" s="23"/>
      <c r="HS469" s="23"/>
      <c r="HT469" s="23"/>
      <c r="HU469" s="23"/>
      <c r="HV469" s="23"/>
      <c r="HW469" s="23"/>
      <c r="HX469" s="23"/>
      <c r="HY469" s="23"/>
      <c r="HZ469" s="23"/>
      <c r="IA469" s="23"/>
      <c r="IB469" s="23"/>
      <c r="IC469" s="23"/>
      <c r="ID469" s="23"/>
      <c r="IE469" s="23"/>
      <c r="IF469" s="23"/>
      <c r="IG469" s="23"/>
      <c r="IH469" s="23"/>
      <c r="II469" s="23"/>
      <c r="IJ469" s="23"/>
      <c r="IK469" s="23"/>
      <c r="IL469" s="23"/>
      <c r="IM469" s="23"/>
      <c r="IN469" s="23"/>
      <c r="IO469" s="23"/>
      <c r="IP469" s="23"/>
      <c r="IQ469" s="23"/>
      <c r="IR469" s="23"/>
      <c r="IS469" s="23"/>
      <c r="IT469" s="23"/>
      <c r="IU469" s="23"/>
    </row>
    <row r="470" spans="1:255" customFormat="1" ht="23.25" customHeight="1" thickBot="1" x14ac:dyDescent="0.25">
      <c r="A470" s="259" t="s">
        <v>615</v>
      </c>
      <c r="B470" s="258" t="s">
        <v>518</v>
      </c>
      <c r="C470" s="257" t="s">
        <v>519</v>
      </c>
      <c r="D470" s="256" t="s">
        <v>490</v>
      </c>
      <c r="E470" s="255">
        <v>-0.26100000000000001</v>
      </c>
      <c r="F470" s="254"/>
      <c r="G470" s="25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>
        <v>-871</v>
      </c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  <c r="BP470" s="23"/>
      <c r="BQ470" s="23"/>
      <c r="BR470" s="23"/>
      <c r="BS470" s="23"/>
      <c r="BT470" s="23"/>
      <c r="BU470" s="23"/>
      <c r="BV470" s="23"/>
      <c r="BW470" s="23"/>
      <c r="BX470" s="23"/>
      <c r="BY470" s="23"/>
      <c r="BZ470" s="23"/>
      <c r="CA470" s="23"/>
      <c r="CB470" s="23"/>
      <c r="CC470" s="23"/>
      <c r="CD470" s="23"/>
      <c r="CE470" s="23"/>
      <c r="CF470" s="23"/>
      <c r="CG470" s="23"/>
      <c r="CH470" s="23"/>
      <c r="CI470" s="23"/>
      <c r="CJ470" s="23"/>
      <c r="CK470" s="23"/>
      <c r="CL470" s="23"/>
      <c r="CM470" s="23"/>
      <c r="CN470" s="23"/>
      <c r="CO470" s="23"/>
      <c r="CP470" s="23"/>
      <c r="CQ470" s="23"/>
      <c r="CR470" s="23"/>
      <c r="CS470" s="23"/>
      <c r="CT470" s="23"/>
      <c r="CU470" s="23"/>
      <c r="CV470" s="23"/>
      <c r="CW470" s="23"/>
      <c r="CX470" s="23"/>
      <c r="CY470" s="23"/>
      <c r="CZ470" s="23"/>
      <c r="DA470" s="23"/>
      <c r="DB470" s="23"/>
      <c r="DC470" s="23"/>
      <c r="DD470" s="23"/>
      <c r="DE470" s="23"/>
      <c r="DF470" s="23"/>
      <c r="DG470" s="23"/>
      <c r="DH470" s="23"/>
      <c r="DI470" s="23">
        <v>0</v>
      </c>
      <c r="DJ470" s="23"/>
      <c r="DK470" s="23"/>
      <c r="DL470" s="252">
        <v>0</v>
      </c>
      <c r="DM470" s="23">
        <v>-871</v>
      </c>
      <c r="DN470" s="23"/>
      <c r="DO470" s="23"/>
      <c r="DP470" s="23"/>
      <c r="DQ470" s="23"/>
      <c r="DR470" s="23"/>
      <c r="DS470" s="23"/>
      <c r="DT470" s="23"/>
      <c r="DU470" s="23"/>
      <c r="DV470" s="23"/>
      <c r="DW470" s="23"/>
      <c r="DX470" s="23"/>
      <c r="DY470" s="23"/>
      <c r="DZ470" s="23"/>
      <c r="EA470" s="23"/>
      <c r="EB470" s="23"/>
      <c r="EC470" s="23"/>
      <c r="ED470" s="23"/>
      <c r="EE470" s="23"/>
      <c r="EF470" s="23"/>
      <c r="EG470" s="23"/>
      <c r="EH470" s="23"/>
      <c r="EI470" s="23"/>
      <c r="EJ470" s="23"/>
      <c r="EK470" s="23"/>
      <c r="EL470" s="23"/>
      <c r="EM470" s="23"/>
      <c r="EN470" s="23"/>
      <c r="EO470" s="23"/>
      <c r="EP470" s="23"/>
      <c r="EQ470" s="23"/>
      <c r="ER470" s="23"/>
      <c r="ES470" s="23"/>
      <c r="ET470" s="23"/>
      <c r="EU470" s="23"/>
      <c r="EV470" s="23"/>
      <c r="EW470" s="23"/>
      <c r="EX470" s="23"/>
      <c r="EY470" s="23"/>
      <c r="EZ470" s="23"/>
      <c r="FA470" s="23"/>
      <c r="FB470" s="23"/>
      <c r="FC470" s="23"/>
      <c r="FD470" s="23"/>
      <c r="FE470" s="23"/>
      <c r="FF470" s="23"/>
      <c r="FG470" s="23"/>
      <c r="FH470" s="23"/>
      <c r="FI470" s="23"/>
      <c r="FJ470" s="23"/>
      <c r="FK470" s="23"/>
      <c r="FL470" s="23"/>
      <c r="FM470" s="23"/>
      <c r="FN470" s="23"/>
      <c r="FO470" s="23"/>
      <c r="FP470" s="23"/>
      <c r="FQ470" s="23"/>
      <c r="FR470" s="23"/>
      <c r="FS470" s="23"/>
      <c r="FT470" s="23"/>
      <c r="FU470" s="23"/>
      <c r="FV470" s="23"/>
      <c r="FW470" s="23"/>
      <c r="FX470" s="23"/>
      <c r="FY470" s="23"/>
      <c r="FZ470" s="23"/>
      <c r="GA470" s="23"/>
      <c r="GB470" s="23"/>
      <c r="GC470" s="23"/>
      <c r="GD470" s="23"/>
      <c r="GE470" s="23"/>
      <c r="GF470" s="23"/>
      <c r="GG470" s="23"/>
      <c r="GH470" s="23"/>
      <c r="GI470" s="23"/>
      <c r="GJ470" s="23"/>
      <c r="GK470" s="23"/>
      <c r="GL470" s="23"/>
      <c r="GM470" s="23"/>
      <c r="GN470" s="23"/>
      <c r="GO470" s="23"/>
      <c r="GP470" s="23"/>
      <c r="GQ470" s="23"/>
      <c r="GR470" s="23"/>
      <c r="GS470" s="23"/>
      <c r="GT470" s="23"/>
      <c r="GU470" s="23"/>
      <c r="GV470" s="23"/>
      <c r="GW470" s="23"/>
      <c r="GX470" s="23"/>
      <c r="GY470" s="23"/>
      <c r="GZ470" s="23"/>
      <c r="HA470" s="23"/>
      <c r="HB470" s="23"/>
      <c r="HC470" s="23"/>
      <c r="HD470" s="23"/>
      <c r="HE470" s="23"/>
      <c r="HF470" s="23"/>
      <c r="HG470" s="23"/>
      <c r="HH470" s="23"/>
      <c r="HI470" s="23"/>
      <c r="HJ470" s="23"/>
      <c r="HK470" s="23"/>
      <c r="HL470" s="23"/>
      <c r="HM470" s="23"/>
      <c r="HN470" s="23"/>
      <c r="HO470" s="23"/>
      <c r="HP470" s="23"/>
      <c r="HQ470" s="23"/>
      <c r="HR470" s="23"/>
      <c r="HS470" s="23"/>
      <c r="HT470" s="23"/>
      <c r="HU470" s="23"/>
      <c r="HV470" s="23"/>
      <c r="HW470" s="23"/>
      <c r="HX470" s="23"/>
      <c r="HY470" s="23"/>
      <c r="HZ470" s="23"/>
      <c r="IA470" s="23"/>
      <c r="IB470" s="23"/>
      <c r="IC470" s="23"/>
      <c r="ID470" s="23"/>
      <c r="IE470" s="23"/>
      <c r="IF470" s="23"/>
      <c r="IG470" s="23"/>
      <c r="IH470" s="23"/>
      <c r="II470" s="23"/>
      <c r="IJ470" s="23"/>
      <c r="IK470" s="23"/>
      <c r="IL470" s="23"/>
      <c r="IM470" s="23"/>
      <c r="IN470" s="23"/>
      <c r="IO470" s="23"/>
      <c r="IP470" s="23"/>
      <c r="IQ470" s="23"/>
      <c r="IR470" s="23"/>
      <c r="IS470" s="23"/>
      <c r="IT470" s="23"/>
      <c r="IU470" s="23"/>
    </row>
    <row r="471" spans="1:255" customFormat="1" ht="12.75" x14ac:dyDescent="0.2">
      <c r="A471" s="49"/>
      <c r="B471" s="49"/>
      <c r="C471" s="49"/>
      <c r="D471" s="49"/>
      <c r="E471" s="49"/>
      <c r="F471" s="49"/>
      <c r="G471" s="49"/>
    </row>
    <row r="472" spans="1:255" customFormat="1" ht="23.25" customHeight="1" x14ac:dyDescent="0.2">
      <c r="A472" s="50"/>
      <c r="B472" s="50"/>
      <c r="C472" s="407" t="s">
        <v>1025</v>
      </c>
      <c r="D472" s="407"/>
      <c r="E472" s="407"/>
      <c r="F472" s="407"/>
      <c r="G472" s="407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  <c r="BP472" s="23"/>
      <c r="BQ472" s="23"/>
      <c r="BR472" s="23"/>
      <c r="BS472" s="23"/>
      <c r="BT472" s="23"/>
      <c r="BU472" s="23"/>
      <c r="BV472" s="23"/>
      <c r="BW472" s="23"/>
      <c r="BX472" s="51" t="s">
        <v>1025</v>
      </c>
      <c r="BY472" s="23"/>
      <c r="BZ472" s="23"/>
      <c r="CA472" s="23"/>
      <c r="CB472" s="23"/>
      <c r="CC472" s="23"/>
      <c r="CD472" s="23"/>
      <c r="CE472" s="23"/>
      <c r="CF472" s="23"/>
      <c r="CG472" s="23"/>
      <c r="CH472" s="23"/>
      <c r="CI472" s="23"/>
      <c r="CJ472" s="23"/>
      <c r="CK472" s="23"/>
      <c r="CL472" s="23"/>
      <c r="CM472" s="23"/>
      <c r="CN472" s="23"/>
      <c r="CO472" s="23"/>
      <c r="CP472" s="23"/>
      <c r="CQ472" s="23"/>
      <c r="CR472" s="23"/>
      <c r="CS472" s="23"/>
      <c r="CT472" s="23"/>
      <c r="CU472" s="23"/>
      <c r="CV472" s="23"/>
      <c r="CW472" s="23"/>
      <c r="CX472" s="23"/>
      <c r="CY472" s="23"/>
      <c r="CZ472" s="23"/>
      <c r="DA472" s="23"/>
      <c r="DB472" s="23"/>
      <c r="DC472" s="23"/>
      <c r="DD472" s="23"/>
      <c r="DE472" s="23"/>
      <c r="DF472" s="23"/>
      <c r="DG472" s="23"/>
      <c r="DH472" s="23"/>
      <c r="DI472" s="23"/>
      <c r="DJ472" s="23"/>
      <c r="DK472" s="23"/>
      <c r="DL472" s="23"/>
      <c r="DM472" s="23"/>
      <c r="DN472" s="23"/>
      <c r="DO472" s="23"/>
      <c r="DP472" s="23"/>
      <c r="DQ472" s="23"/>
      <c r="DR472" s="23"/>
      <c r="DS472" s="23"/>
      <c r="DT472" s="23"/>
      <c r="DU472" s="23"/>
      <c r="DV472" s="23"/>
      <c r="DW472" s="23"/>
      <c r="DX472" s="23"/>
      <c r="DY472" s="23"/>
      <c r="DZ472" s="23"/>
      <c r="EA472" s="23"/>
      <c r="EB472" s="23"/>
      <c r="EC472" s="23"/>
      <c r="ED472" s="23"/>
      <c r="EE472" s="23"/>
      <c r="EF472" s="23"/>
      <c r="EG472" s="23"/>
      <c r="EH472" s="23"/>
      <c r="EI472" s="23"/>
      <c r="EJ472" s="23"/>
      <c r="EK472" s="23"/>
      <c r="EL472" s="23"/>
      <c r="EM472" s="23"/>
      <c r="EN472" s="23"/>
      <c r="EO472" s="23"/>
      <c r="EP472" s="23"/>
      <c r="EQ472" s="23"/>
      <c r="ER472" s="23"/>
      <c r="ES472" s="23"/>
      <c r="ET472" s="23"/>
      <c r="EU472" s="23"/>
      <c r="EV472" s="23"/>
      <c r="EW472" s="23"/>
      <c r="EX472" s="23"/>
      <c r="EY472" s="23"/>
      <c r="EZ472" s="23"/>
      <c r="FA472" s="23"/>
      <c r="FB472" s="23"/>
      <c r="FC472" s="23"/>
      <c r="FD472" s="23"/>
      <c r="FE472" s="23"/>
      <c r="FF472" s="23"/>
      <c r="FG472" s="23"/>
      <c r="FH472" s="23"/>
      <c r="FI472" s="23"/>
      <c r="FJ472" s="23"/>
      <c r="FK472" s="23"/>
      <c r="FL472" s="23"/>
      <c r="FM472" s="23"/>
      <c r="FN472" s="23"/>
      <c r="FO472" s="23"/>
      <c r="FP472" s="23"/>
      <c r="FQ472" s="23"/>
      <c r="FR472" s="23"/>
      <c r="FS472" s="23"/>
      <c r="FT472" s="23"/>
      <c r="FU472" s="23"/>
      <c r="FV472" s="23"/>
      <c r="FW472" s="23"/>
      <c r="FX472" s="23"/>
      <c r="FY472" s="23"/>
      <c r="FZ472" s="23"/>
      <c r="GA472" s="23"/>
      <c r="GB472" s="23"/>
      <c r="GC472" s="23"/>
      <c r="GD472" s="23"/>
      <c r="GE472" s="23"/>
      <c r="GF472" s="23"/>
      <c r="GG472" s="23"/>
      <c r="GH472" s="23"/>
      <c r="GI472" s="23"/>
      <c r="GJ472" s="23"/>
      <c r="GK472" s="23"/>
      <c r="GL472" s="23"/>
      <c r="GM472" s="23"/>
      <c r="GN472" s="23"/>
      <c r="GO472" s="23"/>
      <c r="GP472" s="23"/>
      <c r="GQ472" s="23"/>
      <c r="GR472" s="23"/>
      <c r="GS472" s="23"/>
      <c r="GT472" s="23"/>
      <c r="GU472" s="23"/>
      <c r="GV472" s="23"/>
      <c r="GW472" s="23"/>
      <c r="GX472" s="23"/>
      <c r="GY472" s="23"/>
      <c r="GZ472" s="23"/>
      <c r="HA472" s="23"/>
      <c r="HB472" s="23"/>
      <c r="HC472" s="23"/>
      <c r="HD472" s="23"/>
      <c r="HE472" s="23"/>
      <c r="HF472" s="23"/>
      <c r="HG472" s="23"/>
      <c r="HH472" s="23"/>
      <c r="HI472" s="23"/>
      <c r="HJ472" s="23"/>
      <c r="HK472" s="23"/>
      <c r="HL472" s="23"/>
      <c r="HM472" s="23"/>
      <c r="HN472" s="23"/>
      <c r="HO472" s="23"/>
      <c r="HP472" s="23"/>
      <c r="HQ472" s="23"/>
      <c r="HR472" s="23"/>
      <c r="HS472" s="23"/>
      <c r="HT472" s="23"/>
      <c r="HU472" s="23"/>
      <c r="HV472" s="23"/>
      <c r="HW472" s="23"/>
      <c r="HX472" s="23"/>
      <c r="HY472" s="23"/>
      <c r="HZ472" s="23"/>
      <c r="IA472" s="23"/>
      <c r="IB472" s="23"/>
      <c r="IC472" s="23"/>
      <c r="ID472" s="23"/>
      <c r="IE472" s="23"/>
      <c r="IF472" s="23"/>
      <c r="IG472" s="23"/>
      <c r="IH472" s="23"/>
      <c r="II472" s="23"/>
      <c r="IJ472" s="23"/>
      <c r="IK472" s="23"/>
      <c r="IL472" s="23"/>
      <c r="IM472" s="23"/>
      <c r="IN472" s="23"/>
      <c r="IO472" s="23"/>
      <c r="IP472" s="23"/>
      <c r="IQ472" s="23"/>
      <c r="IR472" s="23"/>
      <c r="IS472" s="23"/>
      <c r="IT472" s="23"/>
      <c r="IU472" s="23"/>
    </row>
    <row r="473" spans="1:255" customFormat="1" ht="13.5" thickBot="1" x14ac:dyDescent="0.25"/>
    <row r="474" spans="1:255" customFormat="1" ht="23.25" customHeight="1" x14ac:dyDescent="0.2">
      <c r="A474" s="52">
        <v>4</v>
      </c>
      <c r="B474" s="60" t="s">
        <v>476</v>
      </c>
      <c r="C474" s="53" t="s">
        <v>1024</v>
      </c>
      <c r="D474" s="54" t="s">
        <v>477</v>
      </c>
      <c r="E474" s="55">
        <v>65.25</v>
      </c>
      <c r="F474" s="242"/>
      <c r="G474" s="59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  <c r="BP474" s="23"/>
      <c r="BQ474" s="23"/>
      <c r="BR474" s="23"/>
      <c r="BS474" s="23"/>
      <c r="BT474" s="23"/>
      <c r="BU474" s="23"/>
      <c r="BV474" s="23"/>
      <c r="BW474" s="23"/>
      <c r="BX474" s="23"/>
      <c r="BY474" s="23"/>
      <c r="BZ474" s="23"/>
      <c r="CA474" s="23"/>
      <c r="CB474" s="23"/>
      <c r="CC474" s="23"/>
      <c r="CD474" s="23"/>
      <c r="CE474" s="23"/>
      <c r="CF474" s="23"/>
      <c r="CG474" s="23"/>
      <c r="CH474" s="23"/>
      <c r="CI474" s="23"/>
      <c r="CJ474" s="23"/>
      <c r="CK474" s="23"/>
      <c r="CL474" s="23"/>
      <c r="CM474" s="23"/>
      <c r="CN474" s="23"/>
      <c r="CO474" s="23"/>
      <c r="CP474" s="23"/>
      <c r="CQ474" s="23"/>
      <c r="CR474" s="23"/>
      <c r="CS474" s="23"/>
      <c r="CT474" s="23"/>
      <c r="CU474" s="23"/>
      <c r="CV474" s="23"/>
      <c r="CW474" s="23"/>
      <c r="CX474" s="23"/>
      <c r="CY474" s="23"/>
      <c r="CZ474" s="23"/>
      <c r="DA474" s="23"/>
      <c r="DB474" s="23"/>
      <c r="DC474" s="23"/>
      <c r="DD474" s="23"/>
      <c r="DE474" s="23"/>
      <c r="DF474" s="23"/>
      <c r="DG474" s="23"/>
      <c r="DH474" s="23"/>
      <c r="DI474" s="23"/>
      <c r="DJ474" s="23"/>
      <c r="DK474" s="23"/>
      <c r="DL474" s="23"/>
      <c r="DM474" s="23"/>
      <c r="DN474" s="23"/>
      <c r="DO474" s="23"/>
      <c r="DP474" s="23"/>
      <c r="DQ474" s="23"/>
      <c r="DR474" s="23"/>
      <c r="DS474" s="23"/>
      <c r="DT474" s="23"/>
      <c r="DU474" s="23"/>
      <c r="DV474" s="23"/>
      <c r="DW474" s="23"/>
      <c r="DX474" s="23"/>
      <c r="DY474" s="23"/>
      <c r="DZ474" s="23"/>
      <c r="EA474" s="23"/>
      <c r="EB474" s="23"/>
      <c r="EC474" s="23"/>
      <c r="ED474" s="23"/>
      <c r="EE474" s="23"/>
      <c r="EF474" s="23"/>
      <c r="EG474" s="23"/>
      <c r="EH474" s="23"/>
      <c r="EI474" s="23"/>
      <c r="EJ474" s="23"/>
      <c r="EK474" s="23"/>
      <c r="EL474" s="23"/>
      <c r="EM474" s="23"/>
      <c r="EN474" s="23"/>
      <c r="EO474" s="23"/>
      <c r="EP474" s="23"/>
      <c r="EQ474" s="23"/>
      <c r="ER474" s="23"/>
      <c r="ES474" s="23"/>
      <c r="ET474" s="23"/>
      <c r="EU474" s="23"/>
      <c r="EV474" s="23"/>
      <c r="EW474" s="23"/>
      <c r="EX474" s="23"/>
      <c r="EY474" s="23"/>
      <c r="EZ474" s="23"/>
      <c r="FA474" s="23"/>
      <c r="FB474" s="23"/>
      <c r="FC474" s="23"/>
      <c r="FD474" s="23"/>
      <c r="FE474" s="23"/>
      <c r="FF474" s="23"/>
      <c r="FG474" s="23"/>
      <c r="FH474" s="23"/>
      <c r="FI474" s="23"/>
      <c r="FJ474" s="23"/>
      <c r="FK474" s="23"/>
      <c r="FL474" s="23"/>
      <c r="FM474" s="23"/>
      <c r="FN474" s="23"/>
      <c r="FO474" s="23"/>
      <c r="FP474" s="23"/>
      <c r="FQ474" s="23"/>
      <c r="FR474" s="23"/>
      <c r="FS474" s="23"/>
      <c r="FT474" s="23"/>
      <c r="FU474" s="23"/>
      <c r="FV474" s="23"/>
      <c r="FW474" s="23"/>
      <c r="FX474" s="23"/>
      <c r="FY474" s="23"/>
      <c r="FZ474" s="23"/>
      <c r="GA474" s="23"/>
      <c r="GB474" s="23"/>
      <c r="GC474" s="23"/>
      <c r="GD474" s="23"/>
      <c r="GE474" s="23"/>
      <c r="GF474" s="23"/>
      <c r="GG474" s="23"/>
      <c r="GH474" s="23"/>
      <c r="GI474" s="23"/>
      <c r="GJ474" s="23"/>
      <c r="GK474" s="23"/>
      <c r="GL474" s="23"/>
      <c r="GM474" s="23"/>
      <c r="GN474" s="23"/>
      <c r="GO474" s="23"/>
      <c r="GP474" s="23"/>
      <c r="GQ474" s="23"/>
      <c r="GR474" s="23"/>
      <c r="GS474" s="23"/>
      <c r="GT474" s="23"/>
      <c r="GU474" s="23"/>
      <c r="GV474" s="23"/>
      <c r="GW474" s="23"/>
      <c r="GX474" s="23"/>
      <c r="GY474" s="23"/>
      <c r="GZ474" s="23"/>
      <c r="HA474" s="23"/>
      <c r="HB474" s="23"/>
      <c r="HC474" s="23"/>
      <c r="HD474" s="23"/>
      <c r="HE474" s="23"/>
      <c r="HF474" s="23"/>
      <c r="HG474" s="23"/>
      <c r="HH474" s="23"/>
      <c r="HI474" s="23"/>
      <c r="HJ474" s="23"/>
      <c r="HK474" s="23"/>
      <c r="HL474" s="23"/>
      <c r="HM474" s="23"/>
      <c r="HN474" s="23"/>
      <c r="HO474" s="23"/>
      <c r="HP474" s="23"/>
      <c r="HQ474" s="23"/>
      <c r="HR474" s="23"/>
      <c r="HS474" s="23"/>
      <c r="HT474" s="23"/>
      <c r="HU474" s="23"/>
      <c r="HV474" s="23"/>
      <c r="HW474" s="23"/>
      <c r="HX474" s="23"/>
      <c r="HY474" s="23"/>
      <c r="HZ474" s="23"/>
      <c r="IA474" s="23"/>
      <c r="IB474" s="23"/>
      <c r="IC474" s="23"/>
      <c r="ID474" s="23"/>
      <c r="IE474" s="23"/>
      <c r="IF474" s="23"/>
      <c r="IG474" s="23"/>
      <c r="IH474" s="23"/>
      <c r="II474" s="23"/>
      <c r="IJ474" s="23"/>
      <c r="IK474" s="23"/>
      <c r="IL474" s="23"/>
      <c r="IM474" s="23"/>
      <c r="IN474" s="23"/>
      <c r="IO474" s="23"/>
      <c r="IP474" s="23"/>
      <c r="IQ474" s="23"/>
      <c r="IR474" s="23"/>
      <c r="IS474" s="23"/>
      <c r="IT474" s="23"/>
      <c r="IU474" s="23"/>
    </row>
    <row r="475" spans="1:255" customFormat="1" ht="23.25" customHeight="1" x14ac:dyDescent="0.2">
      <c r="A475" s="266" t="s">
        <v>589</v>
      </c>
      <c r="B475" s="265" t="s">
        <v>1023</v>
      </c>
      <c r="C475" s="264" t="s">
        <v>1022</v>
      </c>
      <c r="D475" s="263" t="s">
        <v>433</v>
      </c>
      <c r="E475" s="262">
        <v>665.55</v>
      </c>
      <c r="F475" s="261"/>
      <c r="G475" s="260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>
        <v>683487</v>
      </c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  <c r="BP475" s="23"/>
      <c r="BQ475" s="23"/>
      <c r="BR475" s="23"/>
      <c r="BS475" s="23"/>
      <c r="BT475" s="23"/>
      <c r="BU475" s="23"/>
      <c r="BV475" s="23"/>
      <c r="BW475" s="23"/>
      <c r="BX475" s="23"/>
      <c r="BY475" s="23"/>
      <c r="BZ475" s="23"/>
      <c r="CA475" s="23"/>
      <c r="CB475" s="23"/>
      <c r="CC475" s="23"/>
      <c r="CD475" s="23"/>
      <c r="CE475" s="23"/>
      <c r="CF475" s="23"/>
      <c r="CG475" s="23"/>
      <c r="CH475" s="23"/>
      <c r="CI475" s="23"/>
      <c r="CJ475" s="23"/>
      <c r="CK475" s="23"/>
      <c r="CL475" s="23"/>
      <c r="CM475" s="23"/>
      <c r="CN475" s="23"/>
      <c r="CO475" s="23"/>
      <c r="CP475" s="23"/>
      <c r="CQ475" s="23"/>
      <c r="CR475" s="23"/>
      <c r="CS475" s="23"/>
      <c r="CT475" s="23"/>
      <c r="CU475" s="23"/>
      <c r="CV475" s="23"/>
      <c r="CW475" s="23"/>
      <c r="CX475" s="23"/>
      <c r="CY475" s="23"/>
      <c r="CZ475" s="23"/>
      <c r="DA475" s="23"/>
      <c r="DB475" s="23"/>
      <c r="DC475" s="23"/>
      <c r="DD475" s="23"/>
      <c r="DE475" s="23"/>
      <c r="DF475" s="23"/>
      <c r="DG475" s="23"/>
      <c r="DH475" s="23"/>
      <c r="DI475" s="23">
        <v>10474.9</v>
      </c>
      <c r="DJ475" s="23"/>
      <c r="DK475" s="23"/>
      <c r="DL475" s="252">
        <v>10474.9</v>
      </c>
      <c r="DM475" s="23">
        <v>683487</v>
      </c>
      <c r="DN475" s="23"/>
      <c r="DO475" s="23"/>
      <c r="DP475" s="23"/>
      <c r="DQ475" s="23"/>
      <c r="DR475" s="23"/>
      <c r="DS475" s="23"/>
      <c r="DT475" s="23"/>
      <c r="DU475" s="23"/>
      <c r="DV475" s="23"/>
      <c r="DW475" s="23"/>
      <c r="DX475" s="23"/>
      <c r="DY475" s="23"/>
      <c r="DZ475" s="23"/>
      <c r="EA475" s="23"/>
      <c r="EB475" s="23"/>
      <c r="EC475" s="23"/>
      <c r="ED475" s="23"/>
      <c r="EE475" s="23"/>
      <c r="EF475" s="23"/>
      <c r="EG475" s="23"/>
      <c r="EH475" s="23"/>
      <c r="EI475" s="23"/>
      <c r="EJ475" s="23"/>
      <c r="EK475" s="23"/>
      <c r="EL475" s="23"/>
      <c r="EM475" s="23"/>
      <c r="EN475" s="23"/>
      <c r="EO475" s="23"/>
      <c r="EP475" s="23"/>
      <c r="EQ475" s="23"/>
      <c r="ER475" s="23"/>
      <c r="ES475" s="23"/>
      <c r="ET475" s="23"/>
      <c r="EU475" s="23"/>
      <c r="EV475" s="23"/>
      <c r="EW475" s="23"/>
      <c r="EX475" s="23"/>
      <c r="EY475" s="23"/>
      <c r="EZ475" s="23"/>
      <c r="FA475" s="23"/>
      <c r="FB475" s="23"/>
      <c r="FC475" s="23"/>
      <c r="FD475" s="23"/>
      <c r="FE475" s="23"/>
      <c r="FF475" s="23"/>
      <c r="FG475" s="23"/>
      <c r="FH475" s="23"/>
      <c r="FI475" s="23"/>
      <c r="FJ475" s="23"/>
      <c r="FK475" s="23"/>
      <c r="FL475" s="23"/>
      <c r="FM475" s="23"/>
      <c r="FN475" s="23"/>
      <c r="FO475" s="23"/>
      <c r="FP475" s="23"/>
      <c r="FQ475" s="23"/>
      <c r="FR475" s="23"/>
      <c r="FS475" s="23"/>
      <c r="FT475" s="23"/>
      <c r="FU475" s="23"/>
      <c r="FV475" s="23"/>
      <c r="FW475" s="23"/>
      <c r="FX475" s="23"/>
      <c r="FY475" s="23"/>
      <c r="FZ475" s="23"/>
      <c r="GA475" s="23"/>
      <c r="GB475" s="23"/>
      <c r="GC475" s="23"/>
      <c r="GD475" s="23"/>
      <c r="GE475" s="23"/>
      <c r="GF475" s="23"/>
      <c r="GG475" s="23"/>
      <c r="GH475" s="23"/>
      <c r="GI475" s="23"/>
      <c r="GJ475" s="23"/>
      <c r="GK475" s="23"/>
      <c r="GL475" s="23"/>
      <c r="GM475" s="23"/>
      <c r="GN475" s="23"/>
      <c r="GO475" s="23"/>
      <c r="GP475" s="23"/>
      <c r="GQ475" s="23"/>
      <c r="GR475" s="23"/>
      <c r="GS475" s="23"/>
      <c r="GT475" s="23"/>
      <c r="GU475" s="23"/>
      <c r="GV475" s="23"/>
      <c r="GW475" s="23"/>
      <c r="GX475" s="23"/>
      <c r="GY475" s="23"/>
      <c r="GZ475" s="23"/>
      <c r="HA475" s="23"/>
      <c r="HB475" s="23"/>
      <c r="HC475" s="23"/>
      <c r="HD475" s="23"/>
      <c r="HE475" s="23"/>
      <c r="HF475" s="23"/>
      <c r="HG475" s="23"/>
      <c r="HH475" s="23"/>
      <c r="HI475" s="23"/>
      <c r="HJ475" s="23"/>
      <c r="HK475" s="23"/>
      <c r="HL475" s="23"/>
      <c r="HM475" s="23"/>
      <c r="HN475" s="23"/>
      <c r="HO475" s="23"/>
      <c r="HP475" s="23"/>
      <c r="HQ475" s="23"/>
      <c r="HR475" s="23"/>
      <c r="HS475" s="23"/>
      <c r="HT475" s="23"/>
      <c r="HU475" s="23"/>
      <c r="HV475" s="23"/>
      <c r="HW475" s="23"/>
      <c r="HX475" s="23"/>
      <c r="HY475" s="23"/>
      <c r="HZ475" s="23"/>
      <c r="IA475" s="23"/>
      <c r="IB475" s="23"/>
      <c r="IC475" s="23"/>
      <c r="ID475" s="23"/>
      <c r="IE475" s="23"/>
      <c r="IF475" s="23"/>
      <c r="IG475" s="23"/>
      <c r="IH475" s="23"/>
      <c r="II475" s="23"/>
      <c r="IJ475" s="23"/>
      <c r="IK475" s="23"/>
      <c r="IL475" s="23"/>
      <c r="IM475" s="23"/>
      <c r="IN475" s="23"/>
      <c r="IO475" s="23"/>
      <c r="IP475" s="23"/>
      <c r="IQ475" s="23"/>
      <c r="IR475" s="23"/>
      <c r="IS475" s="23"/>
      <c r="IT475" s="23"/>
      <c r="IU475" s="23"/>
    </row>
    <row r="476" spans="1:255" customFormat="1" ht="23.25" customHeight="1" x14ac:dyDescent="0.2">
      <c r="A476" s="266" t="s">
        <v>586</v>
      </c>
      <c r="B476" s="265" t="s">
        <v>594</v>
      </c>
      <c r="C476" s="264" t="s">
        <v>593</v>
      </c>
      <c r="D476" s="263" t="s">
        <v>194</v>
      </c>
      <c r="E476" s="262">
        <v>3.2625000000000002</v>
      </c>
      <c r="F476" s="261"/>
      <c r="G476" s="260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>
        <v>2916</v>
      </c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  <c r="BP476" s="23"/>
      <c r="BQ476" s="23"/>
      <c r="BR476" s="23"/>
      <c r="BS476" s="23"/>
      <c r="BT476" s="23"/>
      <c r="BU476" s="23"/>
      <c r="BV476" s="23"/>
      <c r="BW476" s="23"/>
      <c r="BX476" s="23"/>
      <c r="BY476" s="23"/>
      <c r="BZ476" s="23"/>
      <c r="CA476" s="23"/>
      <c r="CB476" s="23"/>
      <c r="CC476" s="23"/>
      <c r="CD476" s="23"/>
      <c r="CE476" s="23"/>
      <c r="CF476" s="23"/>
      <c r="CG476" s="23"/>
      <c r="CH476" s="23"/>
      <c r="CI476" s="23"/>
      <c r="CJ476" s="23"/>
      <c r="CK476" s="23"/>
      <c r="CL476" s="23"/>
      <c r="CM476" s="23"/>
      <c r="CN476" s="23"/>
      <c r="CO476" s="23"/>
      <c r="CP476" s="23"/>
      <c r="CQ476" s="23"/>
      <c r="CR476" s="23"/>
      <c r="CS476" s="23"/>
      <c r="CT476" s="23"/>
      <c r="CU476" s="23"/>
      <c r="CV476" s="23"/>
      <c r="CW476" s="23"/>
      <c r="CX476" s="23"/>
      <c r="CY476" s="23"/>
      <c r="CZ476" s="23"/>
      <c r="DA476" s="23"/>
      <c r="DB476" s="23"/>
      <c r="DC476" s="23"/>
      <c r="DD476" s="23"/>
      <c r="DE476" s="23"/>
      <c r="DF476" s="23"/>
      <c r="DG476" s="23"/>
      <c r="DH476" s="23"/>
      <c r="DI476" s="23">
        <v>44.69</v>
      </c>
      <c r="DJ476" s="23"/>
      <c r="DK476" s="23"/>
      <c r="DL476" s="252">
        <v>44.69</v>
      </c>
      <c r="DM476" s="23">
        <v>2916</v>
      </c>
      <c r="DN476" s="23"/>
      <c r="DO476" s="23"/>
      <c r="DP476" s="23"/>
      <c r="DQ476" s="23"/>
      <c r="DR476" s="23"/>
      <c r="DS476" s="23"/>
      <c r="DT476" s="23"/>
      <c r="DU476" s="23"/>
      <c r="DV476" s="23"/>
      <c r="DW476" s="23"/>
      <c r="DX476" s="23"/>
      <c r="DY476" s="23"/>
      <c r="DZ476" s="23"/>
      <c r="EA476" s="23"/>
      <c r="EB476" s="23"/>
      <c r="EC476" s="23"/>
      <c r="ED476" s="23"/>
      <c r="EE476" s="23"/>
      <c r="EF476" s="23"/>
      <c r="EG476" s="23"/>
      <c r="EH476" s="23"/>
      <c r="EI476" s="23"/>
      <c r="EJ476" s="23"/>
      <c r="EK476" s="23"/>
      <c r="EL476" s="23"/>
      <c r="EM476" s="23"/>
      <c r="EN476" s="23"/>
      <c r="EO476" s="23"/>
      <c r="EP476" s="23"/>
      <c r="EQ476" s="23"/>
      <c r="ER476" s="23"/>
      <c r="ES476" s="23"/>
      <c r="ET476" s="23"/>
      <c r="EU476" s="23"/>
      <c r="EV476" s="23"/>
      <c r="EW476" s="23"/>
      <c r="EX476" s="23"/>
      <c r="EY476" s="23"/>
      <c r="EZ476" s="23"/>
      <c r="FA476" s="23"/>
      <c r="FB476" s="23"/>
      <c r="FC476" s="23"/>
      <c r="FD476" s="23"/>
      <c r="FE476" s="23"/>
      <c r="FF476" s="23"/>
      <c r="FG476" s="23"/>
      <c r="FH476" s="23"/>
      <c r="FI476" s="23"/>
      <c r="FJ476" s="23"/>
      <c r="FK476" s="23"/>
      <c r="FL476" s="23"/>
      <c r="FM476" s="23"/>
      <c r="FN476" s="23"/>
      <c r="FO476" s="23"/>
      <c r="FP476" s="23"/>
      <c r="FQ476" s="23"/>
      <c r="FR476" s="23"/>
      <c r="FS476" s="23"/>
      <c r="FT476" s="23"/>
      <c r="FU476" s="23"/>
      <c r="FV476" s="23"/>
      <c r="FW476" s="23"/>
      <c r="FX476" s="23"/>
      <c r="FY476" s="23"/>
      <c r="FZ476" s="23"/>
      <c r="GA476" s="23"/>
      <c r="GB476" s="23"/>
      <c r="GC476" s="23"/>
      <c r="GD476" s="23"/>
      <c r="GE476" s="23"/>
      <c r="GF476" s="23"/>
      <c r="GG476" s="23"/>
      <c r="GH476" s="23"/>
      <c r="GI476" s="23"/>
      <c r="GJ476" s="23"/>
      <c r="GK476" s="23"/>
      <c r="GL476" s="23"/>
      <c r="GM476" s="23"/>
      <c r="GN476" s="23"/>
      <c r="GO476" s="23"/>
      <c r="GP476" s="23"/>
      <c r="GQ476" s="23"/>
      <c r="GR476" s="23"/>
      <c r="GS476" s="23"/>
      <c r="GT476" s="23"/>
      <c r="GU476" s="23"/>
      <c r="GV476" s="23"/>
      <c r="GW476" s="23"/>
      <c r="GX476" s="23"/>
      <c r="GY476" s="23"/>
      <c r="GZ476" s="23"/>
      <c r="HA476" s="23"/>
      <c r="HB476" s="23"/>
      <c r="HC476" s="23"/>
      <c r="HD476" s="23"/>
      <c r="HE476" s="23"/>
      <c r="HF476" s="23"/>
      <c r="HG476" s="23"/>
      <c r="HH476" s="23"/>
      <c r="HI476" s="23"/>
      <c r="HJ476" s="23"/>
      <c r="HK476" s="23"/>
      <c r="HL476" s="23"/>
      <c r="HM476" s="23"/>
      <c r="HN476" s="23"/>
      <c r="HO476" s="23"/>
      <c r="HP476" s="23"/>
      <c r="HQ476" s="23"/>
      <c r="HR476" s="23"/>
      <c r="HS476" s="23"/>
      <c r="HT476" s="23"/>
      <c r="HU476" s="23"/>
      <c r="HV476" s="23"/>
      <c r="HW476" s="23"/>
      <c r="HX476" s="23"/>
      <c r="HY476" s="23"/>
      <c r="HZ476" s="23"/>
      <c r="IA476" s="23"/>
      <c r="IB476" s="23"/>
      <c r="IC476" s="23"/>
      <c r="ID476" s="23"/>
      <c r="IE476" s="23"/>
      <c r="IF476" s="23"/>
      <c r="IG476" s="23"/>
      <c r="IH476" s="23"/>
      <c r="II476" s="23"/>
      <c r="IJ476" s="23"/>
      <c r="IK476" s="23"/>
      <c r="IL476" s="23"/>
      <c r="IM476" s="23"/>
      <c r="IN476" s="23"/>
      <c r="IO476" s="23"/>
      <c r="IP476" s="23"/>
      <c r="IQ476" s="23"/>
      <c r="IR476" s="23"/>
      <c r="IS476" s="23"/>
      <c r="IT476" s="23"/>
      <c r="IU476" s="23"/>
    </row>
    <row r="477" spans="1:255" customFormat="1" ht="23.25" customHeight="1" x14ac:dyDescent="0.2">
      <c r="A477" s="259" t="s">
        <v>583</v>
      </c>
      <c r="B477" s="258" t="s">
        <v>434</v>
      </c>
      <c r="C477" s="257" t="s">
        <v>435</v>
      </c>
      <c r="D477" s="256" t="s">
        <v>194</v>
      </c>
      <c r="E477" s="255">
        <v>13.05</v>
      </c>
      <c r="F477" s="254"/>
      <c r="G477" s="25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>
        <v>192</v>
      </c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  <c r="BP477" s="23"/>
      <c r="BQ477" s="23"/>
      <c r="BR477" s="23"/>
      <c r="BS477" s="23"/>
      <c r="BT477" s="23"/>
      <c r="BU477" s="23"/>
      <c r="BV477" s="23"/>
      <c r="BW477" s="23"/>
      <c r="BX477" s="23"/>
      <c r="BY477" s="23"/>
      <c r="BZ477" s="23"/>
      <c r="CA477" s="23"/>
      <c r="CB477" s="23"/>
      <c r="CC477" s="23"/>
      <c r="CD477" s="23"/>
      <c r="CE477" s="23"/>
      <c r="CF477" s="23"/>
      <c r="CG477" s="23"/>
      <c r="CH477" s="23"/>
      <c r="CI477" s="23"/>
      <c r="CJ477" s="23"/>
      <c r="CK477" s="23"/>
      <c r="CL477" s="23"/>
      <c r="CM477" s="23"/>
      <c r="CN477" s="23"/>
      <c r="CO477" s="23"/>
      <c r="CP477" s="23"/>
      <c r="CQ477" s="23"/>
      <c r="CR477" s="23"/>
      <c r="CS477" s="23"/>
      <c r="CT477" s="23"/>
      <c r="CU477" s="23"/>
      <c r="CV477" s="23"/>
      <c r="CW477" s="23"/>
      <c r="CX477" s="23"/>
      <c r="CY477" s="23"/>
      <c r="CZ477" s="23"/>
      <c r="DA477" s="23"/>
      <c r="DB477" s="23"/>
      <c r="DC477" s="23"/>
      <c r="DD477" s="23"/>
      <c r="DE477" s="23"/>
      <c r="DF477" s="23"/>
      <c r="DG477" s="23"/>
      <c r="DH477" s="23"/>
      <c r="DI477" s="23">
        <v>2.94</v>
      </c>
      <c r="DJ477" s="23"/>
      <c r="DK477" s="23"/>
      <c r="DL477" s="252">
        <v>2.94</v>
      </c>
      <c r="DM477" s="23">
        <v>192</v>
      </c>
      <c r="DN477" s="23"/>
      <c r="DO477" s="23"/>
      <c r="DP477" s="23"/>
      <c r="DQ477" s="23"/>
      <c r="DR477" s="23"/>
      <c r="DS477" s="23"/>
      <c r="DT477" s="23"/>
      <c r="DU477" s="23"/>
      <c r="DV477" s="23"/>
      <c r="DW477" s="23"/>
      <c r="DX477" s="23"/>
      <c r="DY477" s="23"/>
      <c r="DZ477" s="23"/>
      <c r="EA477" s="23"/>
      <c r="EB477" s="23"/>
      <c r="EC477" s="23"/>
      <c r="ED477" s="23"/>
      <c r="EE477" s="23"/>
      <c r="EF477" s="23"/>
      <c r="EG477" s="23"/>
      <c r="EH477" s="23"/>
      <c r="EI477" s="23"/>
      <c r="EJ477" s="23"/>
      <c r="EK477" s="23"/>
      <c r="EL477" s="23"/>
      <c r="EM477" s="23"/>
      <c r="EN477" s="23"/>
      <c r="EO477" s="23"/>
      <c r="EP477" s="23"/>
      <c r="EQ477" s="23"/>
      <c r="ER477" s="23"/>
      <c r="ES477" s="23"/>
      <c r="ET477" s="23"/>
      <c r="EU477" s="23"/>
      <c r="EV477" s="23"/>
      <c r="EW477" s="23"/>
      <c r="EX477" s="23"/>
      <c r="EY477" s="23"/>
      <c r="EZ477" s="23"/>
      <c r="FA477" s="23"/>
      <c r="FB477" s="23"/>
      <c r="FC477" s="23"/>
      <c r="FD477" s="23"/>
      <c r="FE477" s="23"/>
      <c r="FF477" s="23"/>
      <c r="FG477" s="23"/>
      <c r="FH477" s="23"/>
      <c r="FI477" s="23"/>
      <c r="FJ477" s="23"/>
      <c r="FK477" s="23"/>
      <c r="FL477" s="23"/>
      <c r="FM477" s="23"/>
      <c r="FN477" s="23"/>
      <c r="FO477" s="23"/>
      <c r="FP477" s="23"/>
      <c r="FQ477" s="23"/>
      <c r="FR477" s="23"/>
      <c r="FS477" s="23"/>
      <c r="FT477" s="23"/>
      <c r="FU477" s="23"/>
      <c r="FV477" s="23"/>
      <c r="FW477" s="23"/>
      <c r="FX477" s="23"/>
      <c r="FY477" s="23"/>
      <c r="FZ477" s="23"/>
      <c r="GA477" s="23"/>
      <c r="GB477" s="23"/>
      <c r="GC477" s="23"/>
      <c r="GD477" s="23"/>
      <c r="GE477" s="23"/>
      <c r="GF477" s="23"/>
      <c r="GG477" s="23"/>
      <c r="GH477" s="23"/>
      <c r="GI477" s="23"/>
      <c r="GJ477" s="23"/>
      <c r="GK477" s="23"/>
      <c r="GL477" s="23"/>
      <c r="GM477" s="23"/>
      <c r="GN477" s="23"/>
      <c r="GO477" s="23"/>
      <c r="GP477" s="23"/>
      <c r="GQ477" s="23"/>
      <c r="GR477" s="23"/>
      <c r="GS477" s="23"/>
      <c r="GT477" s="23"/>
      <c r="GU477" s="23"/>
      <c r="GV477" s="23"/>
      <c r="GW477" s="23"/>
      <c r="GX477" s="23"/>
      <c r="GY477" s="23"/>
      <c r="GZ477" s="23"/>
      <c r="HA477" s="23"/>
      <c r="HB477" s="23"/>
      <c r="HC477" s="23"/>
      <c r="HD477" s="23"/>
      <c r="HE477" s="23"/>
      <c r="HF477" s="23"/>
      <c r="HG477" s="23"/>
      <c r="HH477" s="23"/>
      <c r="HI477" s="23"/>
      <c r="HJ477" s="23"/>
      <c r="HK477" s="23"/>
      <c r="HL477" s="23"/>
      <c r="HM477" s="23"/>
      <c r="HN477" s="23"/>
      <c r="HO477" s="23"/>
      <c r="HP477" s="23"/>
      <c r="HQ477" s="23"/>
      <c r="HR477" s="23"/>
      <c r="HS477" s="23"/>
      <c r="HT477" s="23"/>
      <c r="HU477" s="23"/>
      <c r="HV477" s="23"/>
      <c r="HW477" s="23"/>
      <c r="HX477" s="23"/>
      <c r="HY477" s="23"/>
      <c r="HZ477" s="23"/>
      <c r="IA477" s="23"/>
      <c r="IB477" s="23"/>
      <c r="IC477" s="23"/>
      <c r="ID477" s="23"/>
      <c r="IE477" s="23"/>
      <c r="IF477" s="23"/>
      <c r="IG477" s="23"/>
      <c r="IH477" s="23"/>
      <c r="II477" s="23"/>
      <c r="IJ477" s="23"/>
      <c r="IK477" s="23"/>
      <c r="IL477" s="23"/>
      <c r="IM477" s="23"/>
      <c r="IN477" s="23"/>
      <c r="IO477" s="23"/>
      <c r="IP477" s="23"/>
      <c r="IQ477" s="23"/>
      <c r="IR477" s="23"/>
      <c r="IS477" s="23"/>
      <c r="IT477" s="23"/>
      <c r="IU477" s="23"/>
    </row>
    <row r="478" spans="1:255" customFormat="1" ht="23.25" customHeight="1" x14ac:dyDescent="0.2">
      <c r="A478" s="101">
        <v>5</v>
      </c>
      <c r="B478" s="109" t="s">
        <v>471</v>
      </c>
      <c r="C478" s="102" t="s">
        <v>472</v>
      </c>
      <c r="D478" s="103" t="s">
        <v>473</v>
      </c>
      <c r="E478" s="104">
        <v>130.5</v>
      </c>
      <c r="F478" s="243"/>
      <c r="G478" s="108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  <c r="BP478" s="23"/>
      <c r="BQ478" s="23"/>
      <c r="BR478" s="23"/>
      <c r="BS478" s="23"/>
      <c r="BT478" s="23"/>
      <c r="BU478" s="23"/>
      <c r="BV478" s="23"/>
      <c r="BW478" s="23"/>
      <c r="BX478" s="23"/>
      <c r="BY478" s="23"/>
      <c r="BZ478" s="23"/>
      <c r="CA478" s="23"/>
      <c r="CB478" s="23"/>
      <c r="CC478" s="23"/>
      <c r="CD478" s="23"/>
      <c r="CE478" s="23"/>
      <c r="CF478" s="23"/>
      <c r="CG478" s="23"/>
      <c r="CH478" s="23"/>
      <c r="CI478" s="23"/>
      <c r="CJ478" s="23"/>
      <c r="CK478" s="23"/>
      <c r="CL478" s="23"/>
      <c r="CM478" s="23"/>
      <c r="CN478" s="23"/>
      <c r="CO478" s="23"/>
      <c r="CP478" s="23"/>
      <c r="CQ478" s="23"/>
      <c r="CR478" s="23"/>
      <c r="CS478" s="23"/>
      <c r="CT478" s="23"/>
      <c r="CU478" s="23"/>
      <c r="CV478" s="23"/>
      <c r="CW478" s="23"/>
      <c r="CX478" s="23"/>
      <c r="CY478" s="23"/>
      <c r="CZ478" s="23"/>
      <c r="DA478" s="23"/>
      <c r="DB478" s="23"/>
      <c r="DC478" s="23"/>
      <c r="DD478" s="23"/>
      <c r="DE478" s="23"/>
      <c r="DF478" s="23"/>
      <c r="DG478" s="23"/>
      <c r="DH478" s="23"/>
      <c r="DI478" s="23"/>
      <c r="DJ478" s="23"/>
      <c r="DK478" s="23"/>
      <c r="DL478" s="23"/>
      <c r="DM478" s="23"/>
      <c r="DN478" s="23"/>
      <c r="DO478" s="23"/>
      <c r="DP478" s="23"/>
      <c r="DQ478" s="23"/>
      <c r="DR478" s="23"/>
      <c r="DS478" s="23"/>
      <c r="DT478" s="23"/>
      <c r="DU478" s="23"/>
      <c r="DV478" s="23"/>
      <c r="DW478" s="23"/>
      <c r="DX478" s="23"/>
      <c r="DY478" s="23"/>
      <c r="DZ478" s="23"/>
      <c r="EA478" s="23"/>
      <c r="EB478" s="23"/>
      <c r="EC478" s="23"/>
      <c r="ED478" s="23"/>
      <c r="EE478" s="23"/>
      <c r="EF478" s="23"/>
      <c r="EG478" s="23"/>
      <c r="EH478" s="23"/>
      <c r="EI478" s="23"/>
      <c r="EJ478" s="23"/>
      <c r="EK478" s="23"/>
      <c r="EL478" s="23"/>
      <c r="EM478" s="23"/>
      <c r="EN478" s="23"/>
      <c r="EO478" s="23"/>
      <c r="EP478" s="23"/>
      <c r="EQ478" s="23"/>
      <c r="ER478" s="23"/>
      <c r="ES478" s="23"/>
      <c r="ET478" s="23"/>
      <c r="EU478" s="23"/>
      <c r="EV478" s="23"/>
      <c r="EW478" s="23"/>
      <c r="EX478" s="23"/>
      <c r="EY478" s="23"/>
      <c r="EZ478" s="23"/>
      <c r="FA478" s="23"/>
      <c r="FB478" s="23"/>
      <c r="FC478" s="23"/>
      <c r="FD478" s="23"/>
      <c r="FE478" s="23"/>
      <c r="FF478" s="23"/>
      <c r="FG478" s="23"/>
      <c r="FH478" s="23"/>
      <c r="FI478" s="23"/>
      <c r="FJ478" s="23"/>
      <c r="FK478" s="23"/>
      <c r="FL478" s="23"/>
      <c r="FM478" s="23"/>
      <c r="FN478" s="23"/>
      <c r="FO478" s="23"/>
      <c r="FP478" s="23"/>
      <c r="FQ478" s="23"/>
      <c r="FR478" s="23"/>
      <c r="FS478" s="23"/>
      <c r="FT478" s="23"/>
      <c r="FU478" s="23"/>
      <c r="FV478" s="23"/>
      <c r="FW478" s="23"/>
      <c r="FX478" s="23"/>
      <c r="FY478" s="23"/>
      <c r="FZ478" s="23"/>
      <c r="GA478" s="23"/>
      <c r="GB478" s="23"/>
      <c r="GC478" s="23"/>
      <c r="GD478" s="23"/>
      <c r="GE478" s="23"/>
      <c r="GF478" s="23"/>
      <c r="GG478" s="23"/>
      <c r="GH478" s="23"/>
      <c r="GI478" s="23"/>
      <c r="GJ478" s="23"/>
      <c r="GK478" s="23"/>
      <c r="GL478" s="23"/>
      <c r="GM478" s="23"/>
      <c r="GN478" s="23"/>
      <c r="GO478" s="23"/>
      <c r="GP478" s="23"/>
      <c r="GQ478" s="23"/>
      <c r="GR478" s="23"/>
      <c r="GS478" s="23"/>
      <c r="GT478" s="23"/>
      <c r="GU478" s="23"/>
      <c r="GV478" s="23"/>
      <c r="GW478" s="23"/>
      <c r="GX478" s="23"/>
      <c r="GY478" s="23"/>
      <c r="GZ478" s="23"/>
      <c r="HA478" s="23"/>
      <c r="HB478" s="23"/>
      <c r="HC478" s="23"/>
      <c r="HD478" s="23"/>
      <c r="HE478" s="23"/>
      <c r="HF478" s="23"/>
      <c r="HG478" s="23"/>
      <c r="HH478" s="23"/>
      <c r="HI478" s="23"/>
      <c r="HJ478" s="23"/>
      <c r="HK478" s="23"/>
      <c r="HL478" s="23"/>
      <c r="HM478" s="23"/>
      <c r="HN478" s="23"/>
      <c r="HO478" s="23"/>
      <c r="HP478" s="23"/>
      <c r="HQ478" s="23"/>
      <c r="HR478" s="23"/>
      <c r="HS478" s="23"/>
      <c r="HT478" s="23"/>
      <c r="HU478" s="23"/>
      <c r="HV478" s="23"/>
      <c r="HW478" s="23"/>
      <c r="HX478" s="23"/>
      <c r="HY478" s="23"/>
      <c r="HZ478" s="23"/>
      <c r="IA478" s="23"/>
      <c r="IB478" s="23"/>
      <c r="IC478" s="23"/>
      <c r="ID478" s="23"/>
      <c r="IE478" s="23"/>
      <c r="IF478" s="23"/>
      <c r="IG478" s="23"/>
      <c r="IH478" s="23"/>
      <c r="II478" s="23"/>
      <c r="IJ478" s="23"/>
      <c r="IK478" s="23"/>
      <c r="IL478" s="23"/>
      <c r="IM478" s="23"/>
      <c r="IN478" s="23"/>
      <c r="IO478" s="23"/>
      <c r="IP478" s="23"/>
      <c r="IQ478" s="23"/>
      <c r="IR478" s="23"/>
      <c r="IS478" s="23"/>
      <c r="IT478" s="23"/>
      <c r="IU478" s="23"/>
    </row>
    <row r="479" spans="1:255" customFormat="1" ht="23.25" customHeight="1" x14ac:dyDescent="0.2">
      <c r="A479" s="259" t="s">
        <v>612</v>
      </c>
      <c r="B479" s="258" t="s">
        <v>518</v>
      </c>
      <c r="C479" s="257" t="s">
        <v>519</v>
      </c>
      <c r="D479" s="256" t="s">
        <v>490</v>
      </c>
      <c r="E479" s="255">
        <v>1.827</v>
      </c>
      <c r="F479" s="254"/>
      <c r="G479" s="25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>
        <v>5777</v>
      </c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  <c r="BP479" s="23"/>
      <c r="BQ479" s="23"/>
      <c r="BR479" s="23"/>
      <c r="BS479" s="23"/>
      <c r="BT479" s="23"/>
      <c r="BU479" s="23"/>
      <c r="BV479" s="23"/>
      <c r="BW479" s="23"/>
      <c r="BX479" s="23"/>
      <c r="BY479" s="23"/>
      <c r="BZ479" s="23"/>
      <c r="CA479" s="23"/>
      <c r="CB479" s="23"/>
      <c r="CC479" s="23"/>
      <c r="CD479" s="23"/>
      <c r="CE479" s="23"/>
      <c r="CF479" s="23"/>
      <c r="CG479" s="23"/>
      <c r="CH479" s="23"/>
      <c r="CI479" s="23"/>
      <c r="CJ479" s="23"/>
      <c r="CK479" s="23"/>
      <c r="CL479" s="23"/>
      <c r="CM479" s="23"/>
      <c r="CN479" s="23"/>
      <c r="CO479" s="23"/>
      <c r="CP479" s="23"/>
      <c r="CQ479" s="23"/>
      <c r="CR479" s="23"/>
      <c r="CS479" s="23"/>
      <c r="CT479" s="23"/>
      <c r="CU479" s="23"/>
      <c r="CV479" s="23"/>
      <c r="CW479" s="23"/>
      <c r="CX479" s="23"/>
      <c r="CY479" s="23"/>
      <c r="CZ479" s="23"/>
      <c r="DA479" s="23"/>
      <c r="DB479" s="23"/>
      <c r="DC479" s="23"/>
      <c r="DD479" s="23"/>
      <c r="DE479" s="23"/>
      <c r="DF479" s="23"/>
      <c r="DG479" s="23"/>
      <c r="DH479" s="23"/>
      <c r="DI479" s="23">
        <v>44.27</v>
      </c>
      <c r="DJ479" s="23"/>
      <c r="DK479" s="23"/>
      <c r="DL479" s="252">
        <v>44.27</v>
      </c>
      <c r="DM479" s="23">
        <v>5777</v>
      </c>
      <c r="DN479" s="23"/>
      <c r="DO479" s="23"/>
      <c r="DP479" s="23"/>
      <c r="DQ479" s="23"/>
      <c r="DR479" s="23"/>
      <c r="DS479" s="23"/>
      <c r="DT479" s="23"/>
      <c r="DU479" s="23"/>
      <c r="DV479" s="23"/>
      <c r="DW479" s="23"/>
      <c r="DX479" s="23"/>
      <c r="DY479" s="23"/>
      <c r="DZ479" s="23"/>
      <c r="EA479" s="23"/>
      <c r="EB479" s="23"/>
      <c r="EC479" s="23"/>
      <c r="ED479" s="23"/>
      <c r="EE479" s="23"/>
      <c r="EF479" s="23"/>
      <c r="EG479" s="23"/>
      <c r="EH479" s="23"/>
      <c r="EI479" s="23"/>
      <c r="EJ479" s="23"/>
      <c r="EK479" s="23"/>
      <c r="EL479" s="23"/>
      <c r="EM479" s="23"/>
      <c r="EN479" s="23"/>
      <c r="EO479" s="23"/>
      <c r="EP479" s="23"/>
      <c r="EQ479" s="23"/>
      <c r="ER479" s="23"/>
      <c r="ES479" s="23"/>
      <c r="ET479" s="23"/>
      <c r="EU479" s="23"/>
      <c r="EV479" s="23"/>
      <c r="EW479" s="23"/>
      <c r="EX479" s="23"/>
      <c r="EY479" s="23"/>
      <c r="EZ479" s="23"/>
      <c r="FA479" s="23"/>
      <c r="FB479" s="23"/>
      <c r="FC479" s="23"/>
      <c r="FD479" s="23"/>
      <c r="FE479" s="23"/>
      <c r="FF479" s="23"/>
      <c r="FG479" s="23"/>
      <c r="FH479" s="23"/>
      <c r="FI479" s="23"/>
      <c r="FJ479" s="23"/>
      <c r="FK479" s="23"/>
      <c r="FL479" s="23"/>
      <c r="FM479" s="23"/>
      <c r="FN479" s="23"/>
      <c r="FO479" s="23"/>
      <c r="FP479" s="23"/>
      <c r="FQ479" s="23"/>
      <c r="FR479" s="23"/>
      <c r="FS479" s="23"/>
      <c r="FT479" s="23"/>
      <c r="FU479" s="23"/>
      <c r="FV479" s="23"/>
      <c r="FW479" s="23"/>
      <c r="FX479" s="23"/>
      <c r="FY479" s="23"/>
      <c r="FZ479" s="23"/>
      <c r="GA479" s="23"/>
      <c r="GB479" s="23"/>
      <c r="GC479" s="23"/>
      <c r="GD479" s="23"/>
      <c r="GE479" s="23"/>
      <c r="GF479" s="23"/>
      <c r="GG479" s="23"/>
      <c r="GH479" s="23"/>
      <c r="GI479" s="23"/>
      <c r="GJ479" s="23"/>
      <c r="GK479" s="23"/>
      <c r="GL479" s="23"/>
      <c r="GM479" s="23"/>
      <c r="GN479" s="23"/>
      <c r="GO479" s="23"/>
      <c r="GP479" s="23"/>
      <c r="GQ479" s="23"/>
      <c r="GR479" s="23"/>
      <c r="GS479" s="23"/>
      <c r="GT479" s="23"/>
      <c r="GU479" s="23"/>
      <c r="GV479" s="23"/>
      <c r="GW479" s="23"/>
      <c r="GX479" s="23"/>
      <c r="GY479" s="23"/>
      <c r="GZ479" s="23"/>
      <c r="HA479" s="23"/>
      <c r="HB479" s="23"/>
      <c r="HC479" s="23"/>
      <c r="HD479" s="23"/>
      <c r="HE479" s="23"/>
      <c r="HF479" s="23"/>
      <c r="HG479" s="23"/>
      <c r="HH479" s="23"/>
      <c r="HI479" s="23"/>
      <c r="HJ479" s="23"/>
      <c r="HK479" s="23"/>
      <c r="HL479" s="23"/>
      <c r="HM479" s="23"/>
      <c r="HN479" s="23"/>
      <c r="HO479" s="23"/>
      <c r="HP479" s="23"/>
      <c r="HQ479" s="23"/>
      <c r="HR479" s="23"/>
      <c r="HS479" s="23"/>
      <c r="HT479" s="23"/>
      <c r="HU479" s="23"/>
      <c r="HV479" s="23"/>
      <c r="HW479" s="23"/>
      <c r="HX479" s="23"/>
      <c r="HY479" s="23"/>
      <c r="HZ479" s="23"/>
      <c r="IA479" s="23"/>
      <c r="IB479" s="23"/>
      <c r="IC479" s="23"/>
      <c r="ID479" s="23"/>
      <c r="IE479" s="23"/>
      <c r="IF479" s="23"/>
      <c r="IG479" s="23"/>
      <c r="IH479" s="23"/>
      <c r="II479" s="23"/>
      <c r="IJ479" s="23"/>
      <c r="IK479" s="23"/>
      <c r="IL479" s="23"/>
      <c r="IM479" s="23"/>
      <c r="IN479" s="23"/>
      <c r="IO479" s="23"/>
      <c r="IP479" s="23"/>
      <c r="IQ479" s="23"/>
      <c r="IR479" s="23"/>
      <c r="IS479" s="23"/>
      <c r="IT479" s="23"/>
      <c r="IU479" s="23"/>
    </row>
    <row r="480" spans="1:255" customFormat="1" ht="23.25" customHeight="1" x14ac:dyDescent="0.2">
      <c r="A480" s="101">
        <v>6</v>
      </c>
      <c r="B480" s="109" t="s">
        <v>474</v>
      </c>
      <c r="C480" s="102" t="s">
        <v>475</v>
      </c>
      <c r="D480" s="103" t="s">
        <v>473</v>
      </c>
      <c r="E480" s="104">
        <v>-130.5</v>
      </c>
      <c r="F480" s="243"/>
      <c r="G480" s="108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  <c r="BP480" s="23"/>
      <c r="BQ480" s="23"/>
      <c r="BR480" s="23"/>
      <c r="BS480" s="23"/>
      <c r="BT480" s="23"/>
      <c r="BU480" s="23"/>
      <c r="BV480" s="23"/>
      <c r="BW480" s="23"/>
      <c r="BX480" s="23"/>
      <c r="BY480" s="23"/>
      <c r="BZ480" s="23"/>
      <c r="CA480" s="23"/>
      <c r="CB480" s="23"/>
      <c r="CC480" s="23"/>
      <c r="CD480" s="23"/>
      <c r="CE480" s="23"/>
      <c r="CF480" s="23"/>
      <c r="CG480" s="23"/>
      <c r="CH480" s="23"/>
      <c r="CI480" s="23"/>
      <c r="CJ480" s="23"/>
      <c r="CK480" s="23"/>
      <c r="CL480" s="23"/>
      <c r="CM480" s="23"/>
      <c r="CN480" s="23"/>
      <c r="CO480" s="23"/>
      <c r="CP480" s="23"/>
      <c r="CQ480" s="23"/>
      <c r="CR480" s="23"/>
      <c r="CS480" s="23"/>
      <c r="CT480" s="23"/>
      <c r="CU480" s="23"/>
      <c r="CV480" s="23"/>
      <c r="CW480" s="23"/>
      <c r="CX480" s="23"/>
      <c r="CY480" s="23"/>
      <c r="CZ480" s="23"/>
      <c r="DA480" s="23"/>
      <c r="DB480" s="23"/>
      <c r="DC480" s="23"/>
      <c r="DD480" s="23"/>
      <c r="DE480" s="23"/>
      <c r="DF480" s="23"/>
      <c r="DG480" s="23"/>
      <c r="DH480" s="23"/>
      <c r="DI480" s="23"/>
      <c r="DJ480" s="23"/>
      <c r="DK480" s="23"/>
      <c r="DL480" s="23"/>
      <c r="DM480" s="23"/>
      <c r="DN480" s="23"/>
      <c r="DO480" s="23"/>
      <c r="DP480" s="23"/>
      <c r="DQ480" s="23"/>
      <c r="DR480" s="23"/>
      <c r="DS480" s="23"/>
      <c r="DT480" s="23"/>
      <c r="DU480" s="23"/>
      <c r="DV480" s="23"/>
      <c r="DW480" s="23"/>
      <c r="DX480" s="23"/>
      <c r="DY480" s="23"/>
      <c r="DZ480" s="23"/>
      <c r="EA480" s="23"/>
      <c r="EB480" s="23"/>
      <c r="EC480" s="23"/>
      <c r="ED480" s="23"/>
      <c r="EE480" s="23"/>
      <c r="EF480" s="23"/>
      <c r="EG480" s="23"/>
      <c r="EH480" s="23"/>
      <c r="EI480" s="23"/>
      <c r="EJ480" s="23"/>
      <c r="EK480" s="23"/>
      <c r="EL480" s="23"/>
      <c r="EM480" s="23"/>
      <c r="EN480" s="23"/>
      <c r="EO480" s="23"/>
      <c r="EP480" s="23"/>
      <c r="EQ480" s="23"/>
      <c r="ER480" s="23"/>
      <c r="ES480" s="23"/>
      <c r="ET480" s="23"/>
      <c r="EU480" s="23"/>
      <c r="EV480" s="23"/>
      <c r="EW480" s="23"/>
      <c r="EX480" s="23"/>
      <c r="EY480" s="23"/>
      <c r="EZ480" s="23"/>
      <c r="FA480" s="23"/>
      <c r="FB480" s="23"/>
      <c r="FC480" s="23"/>
      <c r="FD480" s="23"/>
      <c r="FE480" s="23"/>
      <c r="FF480" s="23"/>
      <c r="FG480" s="23"/>
      <c r="FH480" s="23"/>
      <c r="FI480" s="23"/>
      <c r="FJ480" s="23"/>
      <c r="FK480" s="23"/>
      <c r="FL480" s="23"/>
      <c r="FM480" s="23"/>
      <c r="FN480" s="23"/>
      <c r="FO480" s="23"/>
      <c r="FP480" s="23"/>
      <c r="FQ480" s="23"/>
      <c r="FR480" s="23"/>
      <c r="FS480" s="23"/>
      <c r="FT480" s="23"/>
      <c r="FU480" s="23"/>
      <c r="FV480" s="23"/>
      <c r="FW480" s="23"/>
      <c r="FX480" s="23"/>
      <c r="FY480" s="23"/>
      <c r="FZ480" s="23"/>
      <c r="GA480" s="23"/>
      <c r="GB480" s="23"/>
      <c r="GC480" s="23"/>
      <c r="GD480" s="23"/>
      <c r="GE480" s="23"/>
      <c r="GF480" s="23"/>
      <c r="GG480" s="23"/>
      <c r="GH480" s="23"/>
      <c r="GI480" s="23"/>
      <c r="GJ480" s="23"/>
      <c r="GK480" s="23"/>
      <c r="GL480" s="23"/>
      <c r="GM480" s="23"/>
      <c r="GN480" s="23"/>
      <c r="GO480" s="23"/>
      <c r="GP480" s="23"/>
      <c r="GQ480" s="23"/>
      <c r="GR480" s="23"/>
      <c r="GS480" s="23"/>
      <c r="GT480" s="23"/>
      <c r="GU480" s="23"/>
      <c r="GV480" s="23"/>
      <c r="GW480" s="23"/>
      <c r="GX480" s="23"/>
      <c r="GY480" s="23"/>
      <c r="GZ480" s="23"/>
      <c r="HA480" s="23"/>
      <c r="HB480" s="23"/>
      <c r="HC480" s="23"/>
      <c r="HD480" s="23"/>
      <c r="HE480" s="23"/>
      <c r="HF480" s="23"/>
      <c r="HG480" s="23"/>
      <c r="HH480" s="23"/>
      <c r="HI480" s="23"/>
      <c r="HJ480" s="23"/>
      <c r="HK480" s="23"/>
      <c r="HL480" s="23"/>
      <c r="HM480" s="23"/>
      <c r="HN480" s="23"/>
      <c r="HO480" s="23"/>
      <c r="HP480" s="23"/>
      <c r="HQ480" s="23"/>
      <c r="HR480" s="23"/>
      <c r="HS480" s="23"/>
      <c r="HT480" s="23"/>
      <c r="HU480" s="23"/>
      <c r="HV480" s="23"/>
      <c r="HW480" s="23"/>
      <c r="HX480" s="23"/>
      <c r="HY480" s="23"/>
      <c r="HZ480" s="23"/>
      <c r="IA480" s="23"/>
      <c r="IB480" s="23"/>
      <c r="IC480" s="23"/>
      <c r="ID480" s="23"/>
      <c r="IE480" s="23"/>
      <c r="IF480" s="23"/>
      <c r="IG480" s="23"/>
      <c r="IH480" s="23"/>
      <c r="II480" s="23"/>
      <c r="IJ480" s="23"/>
      <c r="IK480" s="23"/>
      <c r="IL480" s="23"/>
      <c r="IM480" s="23"/>
      <c r="IN480" s="23"/>
      <c r="IO480" s="23"/>
      <c r="IP480" s="23"/>
      <c r="IQ480" s="23"/>
      <c r="IR480" s="23"/>
      <c r="IS480" s="23"/>
      <c r="IT480" s="23"/>
      <c r="IU480" s="23"/>
    </row>
    <row r="481" spans="1:255" customFormat="1" ht="23.25" customHeight="1" thickBot="1" x14ac:dyDescent="0.25">
      <c r="A481" s="259" t="s">
        <v>582</v>
      </c>
      <c r="B481" s="258" t="s">
        <v>518</v>
      </c>
      <c r="C481" s="257" t="s">
        <v>519</v>
      </c>
      <c r="D481" s="256" t="s">
        <v>490</v>
      </c>
      <c r="E481" s="255">
        <v>-0.26100000000000001</v>
      </c>
      <c r="F481" s="254"/>
      <c r="G481" s="25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>
        <v>-825</v>
      </c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  <c r="BP481" s="23"/>
      <c r="BQ481" s="23"/>
      <c r="BR481" s="23"/>
      <c r="BS481" s="23"/>
      <c r="BT481" s="23"/>
      <c r="BU481" s="23"/>
      <c r="BV481" s="23"/>
      <c r="BW481" s="23"/>
      <c r="BX481" s="23"/>
      <c r="BY481" s="23"/>
      <c r="BZ481" s="23"/>
      <c r="CA481" s="23"/>
      <c r="CB481" s="23"/>
      <c r="CC481" s="23"/>
      <c r="CD481" s="23"/>
      <c r="CE481" s="23"/>
      <c r="CF481" s="23"/>
      <c r="CG481" s="23"/>
      <c r="CH481" s="23"/>
      <c r="CI481" s="23"/>
      <c r="CJ481" s="23"/>
      <c r="CK481" s="23"/>
      <c r="CL481" s="23"/>
      <c r="CM481" s="23"/>
      <c r="CN481" s="23"/>
      <c r="CO481" s="23"/>
      <c r="CP481" s="23"/>
      <c r="CQ481" s="23"/>
      <c r="CR481" s="23"/>
      <c r="CS481" s="23"/>
      <c r="CT481" s="23"/>
      <c r="CU481" s="23"/>
      <c r="CV481" s="23"/>
      <c r="CW481" s="23"/>
      <c r="CX481" s="23"/>
      <c r="CY481" s="23"/>
      <c r="CZ481" s="23"/>
      <c r="DA481" s="23"/>
      <c r="DB481" s="23"/>
      <c r="DC481" s="23"/>
      <c r="DD481" s="23"/>
      <c r="DE481" s="23"/>
      <c r="DF481" s="23"/>
      <c r="DG481" s="23"/>
      <c r="DH481" s="23"/>
      <c r="DI481" s="23">
        <v>0</v>
      </c>
      <c r="DJ481" s="23"/>
      <c r="DK481" s="23"/>
      <c r="DL481" s="252">
        <v>0</v>
      </c>
      <c r="DM481" s="23">
        <v>-825</v>
      </c>
      <c r="DN481" s="23"/>
      <c r="DO481" s="23"/>
      <c r="DP481" s="23"/>
      <c r="DQ481" s="23"/>
      <c r="DR481" s="23"/>
      <c r="DS481" s="23"/>
      <c r="DT481" s="23"/>
      <c r="DU481" s="23"/>
      <c r="DV481" s="23"/>
      <c r="DW481" s="23"/>
      <c r="DX481" s="23"/>
      <c r="DY481" s="23"/>
      <c r="DZ481" s="23"/>
      <c r="EA481" s="23"/>
      <c r="EB481" s="23"/>
      <c r="EC481" s="23"/>
      <c r="ED481" s="23"/>
      <c r="EE481" s="23"/>
      <c r="EF481" s="23"/>
      <c r="EG481" s="23"/>
      <c r="EH481" s="23"/>
      <c r="EI481" s="23"/>
      <c r="EJ481" s="23"/>
      <c r="EK481" s="23"/>
      <c r="EL481" s="23"/>
      <c r="EM481" s="23"/>
      <c r="EN481" s="23"/>
      <c r="EO481" s="23"/>
      <c r="EP481" s="23"/>
      <c r="EQ481" s="23"/>
      <c r="ER481" s="23"/>
      <c r="ES481" s="23"/>
      <c r="ET481" s="23"/>
      <c r="EU481" s="23"/>
      <c r="EV481" s="23"/>
      <c r="EW481" s="23"/>
      <c r="EX481" s="23"/>
      <c r="EY481" s="23"/>
      <c r="EZ481" s="23"/>
      <c r="FA481" s="23"/>
      <c r="FB481" s="23"/>
      <c r="FC481" s="23"/>
      <c r="FD481" s="23"/>
      <c r="FE481" s="23"/>
      <c r="FF481" s="23"/>
      <c r="FG481" s="23"/>
      <c r="FH481" s="23"/>
      <c r="FI481" s="23"/>
      <c r="FJ481" s="23"/>
      <c r="FK481" s="23"/>
      <c r="FL481" s="23"/>
      <c r="FM481" s="23"/>
      <c r="FN481" s="23"/>
      <c r="FO481" s="23"/>
      <c r="FP481" s="23"/>
      <c r="FQ481" s="23"/>
      <c r="FR481" s="23"/>
      <c r="FS481" s="23"/>
      <c r="FT481" s="23"/>
      <c r="FU481" s="23"/>
      <c r="FV481" s="23"/>
      <c r="FW481" s="23"/>
      <c r="FX481" s="23"/>
      <c r="FY481" s="23"/>
      <c r="FZ481" s="23"/>
      <c r="GA481" s="23"/>
      <c r="GB481" s="23"/>
      <c r="GC481" s="23"/>
      <c r="GD481" s="23"/>
      <c r="GE481" s="23"/>
      <c r="GF481" s="23"/>
      <c r="GG481" s="23"/>
      <c r="GH481" s="23"/>
      <c r="GI481" s="23"/>
      <c r="GJ481" s="23"/>
      <c r="GK481" s="23"/>
      <c r="GL481" s="23"/>
      <c r="GM481" s="23"/>
      <c r="GN481" s="23"/>
      <c r="GO481" s="23"/>
      <c r="GP481" s="23"/>
      <c r="GQ481" s="23"/>
      <c r="GR481" s="23"/>
      <c r="GS481" s="23"/>
      <c r="GT481" s="23"/>
      <c r="GU481" s="23"/>
      <c r="GV481" s="23"/>
      <c r="GW481" s="23"/>
      <c r="GX481" s="23"/>
      <c r="GY481" s="23"/>
      <c r="GZ481" s="23"/>
      <c r="HA481" s="23"/>
      <c r="HB481" s="23"/>
      <c r="HC481" s="23"/>
      <c r="HD481" s="23"/>
      <c r="HE481" s="23"/>
      <c r="HF481" s="23"/>
      <c r="HG481" s="23"/>
      <c r="HH481" s="23"/>
      <c r="HI481" s="23"/>
      <c r="HJ481" s="23"/>
      <c r="HK481" s="23"/>
      <c r="HL481" s="23"/>
      <c r="HM481" s="23"/>
      <c r="HN481" s="23"/>
      <c r="HO481" s="23"/>
      <c r="HP481" s="23"/>
      <c r="HQ481" s="23"/>
      <c r="HR481" s="23"/>
      <c r="HS481" s="23"/>
      <c r="HT481" s="23"/>
      <c r="HU481" s="23"/>
      <c r="HV481" s="23"/>
      <c r="HW481" s="23"/>
      <c r="HX481" s="23"/>
      <c r="HY481" s="23"/>
      <c r="HZ481" s="23"/>
      <c r="IA481" s="23"/>
      <c r="IB481" s="23"/>
      <c r="IC481" s="23"/>
      <c r="ID481" s="23"/>
      <c r="IE481" s="23"/>
      <c r="IF481" s="23"/>
      <c r="IG481" s="23"/>
      <c r="IH481" s="23"/>
      <c r="II481" s="23"/>
      <c r="IJ481" s="23"/>
      <c r="IK481" s="23"/>
      <c r="IL481" s="23"/>
      <c r="IM481" s="23"/>
      <c r="IN481" s="23"/>
      <c r="IO481" s="23"/>
      <c r="IP481" s="23"/>
      <c r="IQ481" s="23"/>
      <c r="IR481" s="23"/>
      <c r="IS481" s="23"/>
      <c r="IT481" s="23"/>
      <c r="IU481" s="23"/>
    </row>
    <row r="482" spans="1:255" customFormat="1" ht="12.75" x14ac:dyDescent="0.2">
      <c r="A482" s="49"/>
      <c r="B482" s="49"/>
      <c r="C482" s="49"/>
      <c r="D482" s="49"/>
      <c r="E482" s="49"/>
      <c r="F482" s="49"/>
      <c r="G482" s="49"/>
    </row>
    <row r="483" spans="1:255" customFormat="1" ht="23.25" customHeight="1" x14ac:dyDescent="0.2">
      <c r="A483" s="413" t="s">
        <v>536</v>
      </c>
      <c r="B483" s="413"/>
      <c r="C483" s="414" t="s">
        <v>639</v>
      </c>
      <c r="D483" s="414"/>
      <c r="E483" s="414"/>
      <c r="F483" s="414"/>
      <c r="G483" s="414"/>
      <c r="BX483" s="244" t="s">
        <v>639</v>
      </c>
      <c r="IU483" s="23"/>
    </row>
    <row r="484" spans="1:255" customFormat="1" ht="12.75" x14ac:dyDescent="0.2"/>
    <row r="485" spans="1:255" customFormat="1" ht="23.25" customHeight="1" x14ac:dyDescent="0.2">
      <c r="A485" s="50"/>
      <c r="B485" s="50"/>
      <c r="C485" s="407" t="s">
        <v>1026</v>
      </c>
      <c r="D485" s="407"/>
      <c r="E485" s="407"/>
      <c r="F485" s="407"/>
      <c r="G485" s="407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  <c r="BP485" s="23"/>
      <c r="BQ485" s="23"/>
      <c r="BR485" s="23"/>
      <c r="BS485" s="23"/>
      <c r="BT485" s="23"/>
      <c r="BU485" s="23"/>
      <c r="BV485" s="23"/>
      <c r="BW485" s="23"/>
      <c r="BX485" s="51" t="s">
        <v>1026</v>
      </c>
      <c r="BY485" s="23"/>
      <c r="BZ485" s="23"/>
      <c r="CA485" s="23"/>
      <c r="CB485" s="23"/>
      <c r="CC485" s="23"/>
      <c r="CD485" s="23"/>
      <c r="CE485" s="23"/>
      <c r="CF485" s="23"/>
      <c r="CG485" s="23"/>
      <c r="CH485" s="23"/>
      <c r="CI485" s="23"/>
      <c r="CJ485" s="23"/>
      <c r="CK485" s="23"/>
      <c r="CL485" s="23"/>
      <c r="CM485" s="23"/>
      <c r="CN485" s="23"/>
      <c r="CO485" s="23"/>
      <c r="CP485" s="23"/>
      <c r="CQ485" s="23"/>
      <c r="CR485" s="23"/>
      <c r="CS485" s="23"/>
      <c r="CT485" s="23"/>
      <c r="CU485" s="23"/>
      <c r="CV485" s="23"/>
      <c r="CW485" s="23"/>
      <c r="CX485" s="23"/>
      <c r="CY485" s="23"/>
      <c r="CZ485" s="23"/>
      <c r="DA485" s="23"/>
      <c r="DB485" s="23"/>
      <c r="DC485" s="23"/>
      <c r="DD485" s="23"/>
      <c r="DE485" s="23"/>
      <c r="DF485" s="23"/>
      <c r="DG485" s="23"/>
      <c r="DH485" s="23"/>
      <c r="DI485" s="23"/>
      <c r="DJ485" s="23"/>
      <c r="DK485" s="23"/>
      <c r="DL485" s="23"/>
      <c r="DM485" s="23"/>
      <c r="DN485" s="23"/>
      <c r="DO485" s="23"/>
      <c r="DP485" s="23"/>
      <c r="DQ485" s="23"/>
      <c r="DR485" s="23"/>
      <c r="DS485" s="23"/>
      <c r="DT485" s="23"/>
      <c r="DU485" s="23"/>
      <c r="DV485" s="23"/>
      <c r="DW485" s="23"/>
      <c r="DX485" s="23"/>
      <c r="DY485" s="23"/>
      <c r="DZ485" s="23"/>
      <c r="EA485" s="23"/>
      <c r="EB485" s="23"/>
      <c r="EC485" s="23"/>
      <c r="ED485" s="23"/>
      <c r="EE485" s="23"/>
      <c r="EF485" s="23"/>
      <c r="EG485" s="23"/>
      <c r="EH485" s="23"/>
      <c r="EI485" s="23"/>
      <c r="EJ485" s="23"/>
      <c r="EK485" s="23"/>
      <c r="EL485" s="23"/>
      <c r="EM485" s="23"/>
      <c r="EN485" s="23"/>
      <c r="EO485" s="23"/>
      <c r="EP485" s="23"/>
      <c r="EQ485" s="23"/>
      <c r="ER485" s="23"/>
      <c r="ES485" s="23"/>
      <c r="ET485" s="23"/>
      <c r="EU485" s="23"/>
      <c r="EV485" s="23"/>
      <c r="EW485" s="23"/>
      <c r="EX485" s="23"/>
      <c r="EY485" s="23"/>
      <c r="EZ485" s="23"/>
      <c r="FA485" s="23"/>
      <c r="FB485" s="23"/>
      <c r="FC485" s="23"/>
      <c r="FD485" s="23"/>
      <c r="FE485" s="23"/>
      <c r="FF485" s="23"/>
      <c r="FG485" s="23"/>
      <c r="FH485" s="23"/>
      <c r="FI485" s="23"/>
      <c r="FJ485" s="23"/>
      <c r="FK485" s="23"/>
      <c r="FL485" s="23"/>
      <c r="FM485" s="23"/>
      <c r="FN485" s="23"/>
      <c r="FO485" s="23"/>
      <c r="FP485" s="23"/>
      <c r="FQ485" s="23"/>
      <c r="FR485" s="23"/>
      <c r="FS485" s="23"/>
      <c r="FT485" s="23"/>
      <c r="FU485" s="23"/>
      <c r="FV485" s="23"/>
      <c r="FW485" s="23"/>
      <c r="FX485" s="23"/>
      <c r="FY485" s="23"/>
      <c r="FZ485" s="23"/>
      <c r="GA485" s="23"/>
      <c r="GB485" s="23"/>
      <c r="GC485" s="23"/>
      <c r="GD485" s="23"/>
      <c r="GE485" s="23"/>
      <c r="GF485" s="23"/>
      <c r="GG485" s="23"/>
      <c r="GH485" s="23"/>
      <c r="GI485" s="23"/>
      <c r="GJ485" s="23"/>
      <c r="GK485" s="23"/>
      <c r="GL485" s="23"/>
      <c r="GM485" s="23"/>
      <c r="GN485" s="23"/>
      <c r="GO485" s="23"/>
      <c r="GP485" s="23"/>
      <c r="GQ485" s="23"/>
      <c r="GR485" s="23"/>
      <c r="GS485" s="23"/>
      <c r="GT485" s="23"/>
      <c r="GU485" s="23"/>
      <c r="GV485" s="23"/>
      <c r="GW485" s="23"/>
      <c r="GX485" s="23"/>
      <c r="GY485" s="23"/>
      <c r="GZ485" s="23"/>
      <c r="HA485" s="23"/>
      <c r="HB485" s="23"/>
      <c r="HC485" s="23"/>
      <c r="HD485" s="23"/>
      <c r="HE485" s="23"/>
      <c r="HF485" s="23"/>
      <c r="HG485" s="23"/>
      <c r="HH485" s="23"/>
      <c r="HI485" s="23"/>
      <c r="HJ485" s="23"/>
      <c r="HK485" s="23"/>
      <c r="HL485" s="23"/>
      <c r="HM485" s="23"/>
      <c r="HN485" s="23"/>
      <c r="HO485" s="23"/>
      <c r="HP485" s="23"/>
      <c r="HQ485" s="23"/>
      <c r="HR485" s="23"/>
      <c r="HS485" s="23"/>
      <c r="HT485" s="23"/>
      <c r="HU485" s="23"/>
      <c r="HV485" s="23"/>
      <c r="HW485" s="23"/>
      <c r="HX485" s="23"/>
      <c r="HY485" s="23"/>
      <c r="HZ485" s="23"/>
      <c r="IA485" s="23"/>
      <c r="IB485" s="23"/>
      <c r="IC485" s="23"/>
      <c r="ID485" s="23"/>
      <c r="IE485" s="23"/>
      <c r="IF485" s="23"/>
      <c r="IG485" s="23"/>
      <c r="IH485" s="23"/>
      <c r="II485" s="23"/>
      <c r="IJ485" s="23"/>
      <c r="IK485" s="23"/>
      <c r="IL485" s="23"/>
      <c r="IM485" s="23"/>
      <c r="IN485" s="23"/>
      <c r="IO485" s="23"/>
      <c r="IP485" s="23"/>
      <c r="IQ485" s="23"/>
      <c r="IR485" s="23"/>
      <c r="IS485" s="23"/>
      <c r="IT485" s="23"/>
      <c r="IU485" s="23"/>
    </row>
    <row r="486" spans="1:255" customFormat="1" ht="13.5" thickBot="1" x14ac:dyDescent="0.25"/>
    <row r="487" spans="1:255" customFormat="1" ht="23.25" customHeight="1" x14ac:dyDescent="0.2">
      <c r="A487" s="52">
        <v>7</v>
      </c>
      <c r="B487" s="60" t="s">
        <v>469</v>
      </c>
      <c r="C487" s="53" t="s">
        <v>613</v>
      </c>
      <c r="D487" s="54" t="s">
        <v>470</v>
      </c>
      <c r="E487" s="55">
        <v>-0.59199999999999997</v>
      </c>
      <c r="F487" s="242"/>
      <c r="G487" s="59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  <c r="BP487" s="23"/>
      <c r="BQ487" s="23"/>
      <c r="BR487" s="23"/>
      <c r="BS487" s="23"/>
      <c r="BT487" s="23"/>
      <c r="BU487" s="23"/>
      <c r="BV487" s="23"/>
      <c r="BW487" s="23"/>
      <c r="BX487" s="23"/>
      <c r="BY487" s="23"/>
      <c r="BZ487" s="23"/>
      <c r="CA487" s="23"/>
      <c r="CB487" s="23"/>
      <c r="CC487" s="23"/>
      <c r="CD487" s="23"/>
      <c r="CE487" s="23"/>
      <c r="CF487" s="23"/>
      <c r="CG487" s="23"/>
      <c r="CH487" s="23"/>
      <c r="CI487" s="23"/>
      <c r="CJ487" s="23"/>
      <c r="CK487" s="23"/>
      <c r="CL487" s="23"/>
      <c r="CM487" s="23"/>
      <c r="CN487" s="23"/>
      <c r="CO487" s="23"/>
      <c r="CP487" s="23"/>
      <c r="CQ487" s="23"/>
      <c r="CR487" s="23"/>
      <c r="CS487" s="23"/>
      <c r="CT487" s="23"/>
      <c r="CU487" s="23"/>
      <c r="CV487" s="23"/>
      <c r="CW487" s="23"/>
      <c r="CX487" s="23"/>
      <c r="CY487" s="23"/>
      <c r="CZ487" s="23"/>
      <c r="DA487" s="23"/>
      <c r="DB487" s="23"/>
      <c r="DC487" s="23"/>
      <c r="DD487" s="23"/>
      <c r="DE487" s="23"/>
      <c r="DF487" s="23"/>
      <c r="DG487" s="23"/>
      <c r="DH487" s="23"/>
      <c r="DI487" s="23"/>
      <c r="DJ487" s="23"/>
      <c r="DK487" s="23"/>
      <c r="DL487" s="23"/>
      <c r="DM487" s="23"/>
      <c r="DN487" s="23"/>
      <c r="DO487" s="23"/>
      <c r="DP487" s="23"/>
      <c r="DQ487" s="23"/>
      <c r="DR487" s="23"/>
      <c r="DS487" s="23"/>
      <c r="DT487" s="23"/>
      <c r="DU487" s="23"/>
      <c r="DV487" s="23"/>
      <c r="DW487" s="23"/>
      <c r="DX487" s="23"/>
      <c r="DY487" s="23"/>
      <c r="DZ487" s="23"/>
      <c r="EA487" s="23"/>
      <c r="EB487" s="23"/>
      <c r="EC487" s="23"/>
      <c r="ED487" s="23"/>
      <c r="EE487" s="23"/>
      <c r="EF487" s="23"/>
      <c r="EG487" s="23"/>
      <c r="EH487" s="23"/>
      <c r="EI487" s="23"/>
      <c r="EJ487" s="23"/>
      <c r="EK487" s="23"/>
      <c r="EL487" s="23"/>
      <c r="EM487" s="23"/>
      <c r="EN487" s="23"/>
      <c r="EO487" s="23"/>
      <c r="EP487" s="23"/>
      <c r="EQ487" s="23"/>
      <c r="ER487" s="23"/>
      <c r="ES487" s="23"/>
      <c r="ET487" s="23"/>
      <c r="EU487" s="23"/>
      <c r="EV487" s="23"/>
      <c r="EW487" s="23"/>
      <c r="EX487" s="23"/>
      <c r="EY487" s="23"/>
      <c r="EZ487" s="23"/>
      <c r="FA487" s="23"/>
      <c r="FB487" s="23"/>
      <c r="FC487" s="23"/>
      <c r="FD487" s="23"/>
      <c r="FE487" s="23"/>
      <c r="FF487" s="23"/>
      <c r="FG487" s="23"/>
      <c r="FH487" s="23"/>
      <c r="FI487" s="23"/>
      <c r="FJ487" s="23"/>
      <c r="FK487" s="23"/>
      <c r="FL487" s="23"/>
      <c r="FM487" s="23"/>
      <c r="FN487" s="23"/>
      <c r="FO487" s="23"/>
      <c r="FP487" s="23"/>
      <c r="FQ487" s="23"/>
      <c r="FR487" s="23"/>
      <c r="FS487" s="23"/>
      <c r="FT487" s="23"/>
      <c r="FU487" s="23"/>
      <c r="FV487" s="23"/>
      <c r="FW487" s="23"/>
      <c r="FX487" s="23"/>
      <c r="FY487" s="23"/>
      <c r="FZ487" s="23"/>
      <c r="GA487" s="23"/>
      <c r="GB487" s="23"/>
      <c r="GC487" s="23"/>
      <c r="GD487" s="23"/>
      <c r="GE487" s="23"/>
      <c r="GF487" s="23"/>
      <c r="GG487" s="23"/>
      <c r="GH487" s="23"/>
      <c r="GI487" s="23"/>
      <c r="GJ487" s="23"/>
      <c r="GK487" s="23"/>
      <c r="GL487" s="23"/>
      <c r="GM487" s="23"/>
      <c r="GN487" s="23"/>
      <c r="GO487" s="23"/>
      <c r="GP487" s="23"/>
      <c r="GQ487" s="23"/>
      <c r="GR487" s="23"/>
      <c r="GS487" s="23"/>
      <c r="GT487" s="23"/>
      <c r="GU487" s="23"/>
      <c r="GV487" s="23"/>
      <c r="GW487" s="23"/>
      <c r="GX487" s="23"/>
      <c r="GY487" s="23"/>
      <c r="GZ487" s="23"/>
      <c r="HA487" s="23"/>
      <c r="HB487" s="23"/>
      <c r="HC487" s="23"/>
      <c r="HD487" s="23"/>
      <c r="HE487" s="23"/>
      <c r="HF487" s="23"/>
      <c r="HG487" s="23"/>
      <c r="HH487" s="23"/>
      <c r="HI487" s="23"/>
      <c r="HJ487" s="23"/>
      <c r="HK487" s="23"/>
      <c r="HL487" s="23"/>
      <c r="HM487" s="23"/>
      <c r="HN487" s="23"/>
      <c r="HO487" s="23"/>
      <c r="HP487" s="23"/>
      <c r="HQ487" s="23"/>
      <c r="HR487" s="23"/>
      <c r="HS487" s="23"/>
      <c r="HT487" s="23"/>
      <c r="HU487" s="23"/>
      <c r="HV487" s="23"/>
      <c r="HW487" s="23"/>
      <c r="HX487" s="23"/>
      <c r="HY487" s="23"/>
      <c r="HZ487" s="23"/>
      <c r="IA487" s="23"/>
      <c r="IB487" s="23"/>
      <c r="IC487" s="23"/>
      <c r="ID487" s="23"/>
      <c r="IE487" s="23"/>
      <c r="IF487" s="23"/>
      <c r="IG487" s="23"/>
      <c r="IH487" s="23"/>
      <c r="II487" s="23"/>
      <c r="IJ487" s="23"/>
      <c r="IK487" s="23"/>
      <c r="IL487" s="23"/>
      <c r="IM487" s="23"/>
      <c r="IN487" s="23"/>
      <c r="IO487" s="23"/>
      <c r="IP487" s="23"/>
      <c r="IQ487" s="23"/>
      <c r="IR487" s="23"/>
      <c r="IS487" s="23"/>
      <c r="IT487" s="23"/>
      <c r="IU487" s="23"/>
    </row>
    <row r="488" spans="1:255" customFormat="1" ht="23.25" customHeight="1" x14ac:dyDescent="0.2">
      <c r="A488" s="266" t="s">
        <v>579</v>
      </c>
      <c r="B488" s="265" t="s">
        <v>594</v>
      </c>
      <c r="C488" s="264" t="s">
        <v>593</v>
      </c>
      <c r="D488" s="263" t="s">
        <v>194</v>
      </c>
      <c r="E488" s="262">
        <v>-2.9600000000000001E-2</v>
      </c>
      <c r="F488" s="261"/>
      <c r="G488" s="260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>
        <v>-26</v>
      </c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  <c r="BP488" s="23"/>
      <c r="BQ488" s="23"/>
      <c r="BR488" s="23"/>
      <c r="BS488" s="23"/>
      <c r="BT488" s="23"/>
      <c r="BU488" s="23"/>
      <c r="BV488" s="23"/>
      <c r="BW488" s="23"/>
      <c r="BX488" s="23"/>
      <c r="BY488" s="23"/>
      <c r="BZ488" s="23"/>
      <c r="CA488" s="23"/>
      <c r="CB488" s="23"/>
      <c r="CC488" s="23"/>
      <c r="CD488" s="23"/>
      <c r="CE488" s="23"/>
      <c r="CF488" s="23"/>
      <c r="CG488" s="23"/>
      <c r="CH488" s="23"/>
      <c r="CI488" s="23"/>
      <c r="CJ488" s="23"/>
      <c r="CK488" s="23"/>
      <c r="CL488" s="23"/>
      <c r="CM488" s="23"/>
      <c r="CN488" s="23"/>
      <c r="CO488" s="23"/>
      <c r="CP488" s="23"/>
      <c r="CQ488" s="23"/>
      <c r="CR488" s="23"/>
      <c r="CS488" s="23"/>
      <c r="CT488" s="23"/>
      <c r="CU488" s="23"/>
      <c r="CV488" s="23"/>
      <c r="CW488" s="23"/>
      <c r="CX488" s="23"/>
      <c r="CY488" s="23"/>
      <c r="CZ488" s="23"/>
      <c r="DA488" s="23"/>
      <c r="DB488" s="23"/>
      <c r="DC488" s="23"/>
      <c r="DD488" s="23"/>
      <c r="DE488" s="23"/>
      <c r="DF488" s="23"/>
      <c r="DG488" s="23"/>
      <c r="DH488" s="23"/>
      <c r="DI488" s="23">
        <v>0</v>
      </c>
      <c r="DJ488" s="23"/>
      <c r="DK488" s="23"/>
      <c r="DL488" s="252">
        <v>0</v>
      </c>
      <c r="DM488" s="23">
        <v>-26</v>
      </c>
      <c r="DN488" s="23"/>
      <c r="DO488" s="23"/>
      <c r="DP488" s="23"/>
      <c r="DQ488" s="23"/>
      <c r="DR488" s="23"/>
      <c r="DS488" s="23"/>
      <c r="DT488" s="23"/>
      <c r="DU488" s="23"/>
      <c r="DV488" s="23"/>
      <c r="DW488" s="23"/>
      <c r="DX488" s="23"/>
      <c r="DY488" s="23"/>
      <c r="DZ488" s="23"/>
      <c r="EA488" s="23"/>
      <c r="EB488" s="23"/>
      <c r="EC488" s="23"/>
      <c r="ED488" s="23"/>
      <c r="EE488" s="23"/>
      <c r="EF488" s="23"/>
      <c r="EG488" s="23"/>
      <c r="EH488" s="23"/>
      <c r="EI488" s="23"/>
      <c r="EJ488" s="23"/>
      <c r="EK488" s="23"/>
      <c r="EL488" s="23"/>
      <c r="EM488" s="23"/>
      <c r="EN488" s="23"/>
      <c r="EO488" s="23"/>
      <c r="EP488" s="23"/>
      <c r="EQ488" s="23"/>
      <c r="ER488" s="23"/>
      <c r="ES488" s="23"/>
      <c r="ET488" s="23"/>
      <c r="EU488" s="23"/>
      <c r="EV488" s="23"/>
      <c r="EW488" s="23"/>
      <c r="EX488" s="23"/>
      <c r="EY488" s="23"/>
      <c r="EZ488" s="23"/>
      <c r="FA488" s="23"/>
      <c r="FB488" s="23"/>
      <c r="FC488" s="23"/>
      <c r="FD488" s="23"/>
      <c r="FE488" s="23"/>
      <c r="FF488" s="23"/>
      <c r="FG488" s="23"/>
      <c r="FH488" s="23"/>
      <c r="FI488" s="23"/>
      <c r="FJ488" s="23"/>
      <c r="FK488" s="23"/>
      <c r="FL488" s="23"/>
      <c r="FM488" s="23"/>
      <c r="FN488" s="23"/>
      <c r="FO488" s="23"/>
      <c r="FP488" s="23"/>
      <c r="FQ488" s="23"/>
      <c r="FR488" s="23"/>
      <c r="FS488" s="23"/>
      <c r="FT488" s="23"/>
      <c r="FU488" s="23"/>
      <c r="FV488" s="23"/>
      <c r="FW488" s="23"/>
      <c r="FX488" s="23"/>
      <c r="FY488" s="23"/>
      <c r="FZ488" s="23"/>
      <c r="GA488" s="23"/>
      <c r="GB488" s="23"/>
      <c r="GC488" s="23"/>
      <c r="GD488" s="23"/>
      <c r="GE488" s="23"/>
      <c r="GF488" s="23"/>
      <c r="GG488" s="23"/>
      <c r="GH488" s="23"/>
      <c r="GI488" s="23"/>
      <c r="GJ488" s="23"/>
      <c r="GK488" s="23"/>
      <c r="GL488" s="23"/>
      <c r="GM488" s="23"/>
      <c r="GN488" s="23"/>
      <c r="GO488" s="23"/>
      <c r="GP488" s="23"/>
      <c r="GQ488" s="23"/>
      <c r="GR488" s="23"/>
      <c r="GS488" s="23"/>
      <c r="GT488" s="23"/>
      <c r="GU488" s="23"/>
      <c r="GV488" s="23"/>
      <c r="GW488" s="23"/>
      <c r="GX488" s="23"/>
      <c r="GY488" s="23"/>
      <c r="GZ488" s="23"/>
      <c r="HA488" s="23"/>
      <c r="HB488" s="23"/>
      <c r="HC488" s="23"/>
      <c r="HD488" s="23"/>
      <c r="HE488" s="23"/>
      <c r="HF488" s="23"/>
      <c r="HG488" s="23"/>
      <c r="HH488" s="23"/>
      <c r="HI488" s="23"/>
      <c r="HJ488" s="23"/>
      <c r="HK488" s="23"/>
      <c r="HL488" s="23"/>
      <c r="HM488" s="23"/>
      <c r="HN488" s="23"/>
      <c r="HO488" s="23"/>
      <c r="HP488" s="23"/>
      <c r="HQ488" s="23"/>
      <c r="HR488" s="23"/>
      <c r="HS488" s="23"/>
      <c r="HT488" s="23"/>
      <c r="HU488" s="23"/>
      <c r="HV488" s="23"/>
      <c r="HW488" s="23"/>
      <c r="HX488" s="23"/>
      <c r="HY488" s="23"/>
      <c r="HZ488" s="23"/>
      <c r="IA488" s="23"/>
      <c r="IB488" s="23"/>
      <c r="IC488" s="23"/>
      <c r="ID488" s="23"/>
      <c r="IE488" s="23"/>
      <c r="IF488" s="23"/>
      <c r="IG488" s="23"/>
      <c r="IH488" s="23"/>
      <c r="II488" s="23"/>
      <c r="IJ488" s="23"/>
      <c r="IK488" s="23"/>
      <c r="IL488" s="23"/>
      <c r="IM488" s="23"/>
      <c r="IN488" s="23"/>
      <c r="IO488" s="23"/>
      <c r="IP488" s="23"/>
      <c r="IQ488" s="23"/>
      <c r="IR488" s="23"/>
      <c r="IS488" s="23"/>
      <c r="IT488" s="23"/>
      <c r="IU488" s="23"/>
    </row>
    <row r="489" spans="1:255" customFormat="1" ht="23.25" customHeight="1" x14ac:dyDescent="0.2">
      <c r="A489" s="259" t="s">
        <v>785</v>
      </c>
      <c r="B489" s="258" t="s">
        <v>626</v>
      </c>
      <c r="C489" s="257" t="s">
        <v>625</v>
      </c>
      <c r="D489" s="256" t="s">
        <v>433</v>
      </c>
      <c r="E489" s="255">
        <v>-59.2</v>
      </c>
      <c r="F489" s="254"/>
      <c r="G489" s="25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>
        <v>-63190</v>
      </c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  <c r="BP489" s="23"/>
      <c r="BQ489" s="23"/>
      <c r="BR489" s="23"/>
      <c r="BS489" s="23"/>
      <c r="BT489" s="23"/>
      <c r="BU489" s="23"/>
      <c r="BV489" s="23"/>
      <c r="BW489" s="23"/>
      <c r="BX489" s="23"/>
      <c r="BY489" s="23"/>
      <c r="BZ489" s="23"/>
      <c r="CA489" s="23"/>
      <c r="CB489" s="23"/>
      <c r="CC489" s="23"/>
      <c r="CD489" s="23"/>
      <c r="CE489" s="23"/>
      <c r="CF489" s="23"/>
      <c r="CG489" s="23"/>
      <c r="CH489" s="23"/>
      <c r="CI489" s="23"/>
      <c r="CJ489" s="23"/>
      <c r="CK489" s="23"/>
      <c r="CL489" s="23"/>
      <c r="CM489" s="23"/>
      <c r="CN489" s="23"/>
      <c r="CO489" s="23"/>
      <c r="CP489" s="23"/>
      <c r="CQ489" s="23"/>
      <c r="CR489" s="23"/>
      <c r="CS489" s="23"/>
      <c r="CT489" s="23"/>
      <c r="CU489" s="23"/>
      <c r="CV489" s="23"/>
      <c r="CW489" s="23"/>
      <c r="CX489" s="23"/>
      <c r="CY489" s="23"/>
      <c r="CZ489" s="23"/>
      <c r="DA489" s="23"/>
      <c r="DB489" s="23"/>
      <c r="DC489" s="23"/>
      <c r="DD489" s="23"/>
      <c r="DE489" s="23"/>
      <c r="DF489" s="23"/>
      <c r="DG489" s="23"/>
      <c r="DH489" s="23"/>
      <c r="DI489" s="23">
        <v>0</v>
      </c>
      <c r="DJ489" s="23"/>
      <c r="DK489" s="23"/>
      <c r="DL489" s="252">
        <v>0</v>
      </c>
      <c r="DM489" s="23">
        <v>-63190</v>
      </c>
      <c r="DN489" s="23"/>
      <c r="DO489" s="23"/>
      <c r="DP489" s="23"/>
      <c r="DQ489" s="23"/>
      <c r="DR489" s="23"/>
      <c r="DS489" s="23"/>
      <c r="DT489" s="23"/>
      <c r="DU489" s="23"/>
      <c r="DV489" s="23"/>
      <c r="DW489" s="23"/>
      <c r="DX489" s="23"/>
      <c r="DY489" s="23"/>
      <c r="DZ489" s="23"/>
      <c r="EA489" s="23"/>
      <c r="EB489" s="23"/>
      <c r="EC489" s="23"/>
      <c r="ED489" s="23"/>
      <c r="EE489" s="23"/>
      <c r="EF489" s="23"/>
      <c r="EG489" s="23"/>
      <c r="EH489" s="23"/>
      <c r="EI489" s="23"/>
      <c r="EJ489" s="23"/>
      <c r="EK489" s="23"/>
      <c r="EL489" s="23"/>
      <c r="EM489" s="23"/>
      <c r="EN489" s="23"/>
      <c r="EO489" s="23"/>
      <c r="EP489" s="23"/>
      <c r="EQ489" s="23"/>
      <c r="ER489" s="23"/>
      <c r="ES489" s="23"/>
      <c r="ET489" s="23"/>
      <c r="EU489" s="23"/>
      <c r="EV489" s="23"/>
      <c r="EW489" s="23"/>
      <c r="EX489" s="23"/>
      <c r="EY489" s="23"/>
      <c r="EZ489" s="23"/>
      <c r="FA489" s="23"/>
      <c r="FB489" s="23"/>
      <c r="FC489" s="23"/>
      <c r="FD489" s="23"/>
      <c r="FE489" s="23"/>
      <c r="FF489" s="23"/>
      <c r="FG489" s="23"/>
      <c r="FH489" s="23"/>
      <c r="FI489" s="23"/>
      <c r="FJ489" s="23"/>
      <c r="FK489" s="23"/>
      <c r="FL489" s="23"/>
      <c r="FM489" s="23"/>
      <c r="FN489" s="23"/>
      <c r="FO489" s="23"/>
      <c r="FP489" s="23"/>
      <c r="FQ489" s="23"/>
      <c r="FR489" s="23"/>
      <c r="FS489" s="23"/>
      <c r="FT489" s="23"/>
      <c r="FU489" s="23"/>
      <c r="FV489" s="23"/>
      <c r="FW489" s="23"/>
      <c r="FX489" s="23"/>
      <c r="FY489" s="23"/>
      <c r="FZ489" s="23"/>
      <c r="GA489" s="23"/>
      <c r="GB489" s="23"/>
      <c r="GC489" s="23"/>
      <c r="GD489" s="23"/>
      <c r="GE489" s="23"/>
      <c r="GF489" s="23"/>
      <c r="GG489" s="23"/>
      <c r="GH489" s="23"/>
      <c r="GI489" s="23"/>
      <c r="GJ489" s="23"/>
      <c r="GK489" s="23"/>
      <c r="GL489" s="23"/>
      <c r="GM489" s="23"/>
      <c r="GN489" s="23"/>
      <c r="GO489" s="23"/>
      <c r="GP489" s="23"/>
      <c r="GQ489" s="23"/>
      <c r="GR489" s="23"/>
      <c r="GS489" s="23"/>
      <c r="GT489" s="23"/>
      <c r="GU489" s="23"/>
      <c r="GV489" s="23"/>
      <c r="GW489" s="23"/>
      <c r="GX489" s="23"/>
      <c r="GY489" s="23"/>
      <c r="GZ489" s="23"/>
      <c r="HA489" s="23"/>
      <c r="HB489" s="23"/>
      <c r="HC489" s="23"/>
      <c r="HD489" s="23"/>
      <c r="HE489" s="23"/>
      <c r="HF489" s="23"/>
      <c r="HG489" s="23"/>
      <c r="HH489" s="23"/>
      <c r="HI489" s="23"/>
      <c r="HJ489" s="23"/>
      <c r="HK489" s="23"/>
      <c r="HL489" s="23"/>
      <c r="HM489" s="23"/>
      <c r="HN489" s="23"/>
      <c r="HO489" s="23"/>
      <c r="HP489" s="23"/>
      <c r="HQ489" s="23"/>
      <c r="HR489" s="23"/>
      <c r="HS489" s="23"/>
      <c r="HT489" s="23"/>
      <c r="HU489" s="23"/>
      <c r="HV489" s="23"/>
      <c r="HW489" s="23"/>
      <c r="HX489" s="23"/>
      <c r="HY489" s="23"/>
      <c r="HZ489" s="23"/>
      <c r="IA489" s="23"/>
      <c r="IB489" s="23"/>
      <c r="IC489" s="23"/>
      <c r="ID489" s="23"/>
      <c r="IE489" s="23"/>
      <c r="IF489" s="23"/>
      <c r="IG489" s="23"/>
      <c r="IH489" s="23"/>
      <c r="II489" s="23"/>
      <c r="IJ489" s="23"/>
      <c r="IK489" s="23"/>
      <c r="IL489" s="23"/>
      <c r="IM489" s="23"/>
      <c r="IN489" s="23"/>
      <c r="IO489" s="23"/>
      <c r="IP489" s="23"/>
      <c r="IQ489" s="23"/>
      <c r="IR489" s="23"/>
      <c r="IS489" s="23"/>
      <c r="IT489" s="23"/>
      <c r="IU489" s="23"/>
    </row>
    <row r="490" spans="1:255" customFormat="1" ht="23.25" customHeight="1" x14ac:dyDescent="0.2">
      <c r="A490" s="101">
        <v>8</v>
      </c>
      <c r="B490" s="109" t="s">
        <v>471</v>
      </c>
      <c r="C490" s="102" t="s">
        <v>472</v>
      </c>
      <c r="D490" s="103" t="s">
        <v>473</v>
      </c>
      <c r="E490" s="104">
        <v>-11.84</v>
      </c>
      <c r="F490" s="243"/>
      <c r="G490" s="108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23"/>
      <c r="BC490" s="23"/>
      <c r="BD490" s="23"/>
      <c r="BE490" s="23"/>
      <c r="BF490" s="23"/>
      <c r="BG490" s="23"/>
      <c r="BH490" s="23"/>
      <c r="BI490" s="23"/>
      <c r="BJ490" s="23"/>
      <c r="BK490" s="23"/>
      <c r="BL490" s="23"/>
      <c r="BM490" s="23"/>
      <c r="BN490" s="23"/>
      <c r="BO490" s="23"/>
      <c r="BP490" s="23"/>
      <c r="BQ490" s="23"/>
      <c r="BR490" s="23"/>
      <c r="BS490" s="23"/>
      <c r="BT490" s="23"/>
      <c r="BU490" s="23"/>
      <c r="BV490" s="23"/>
      <c r="BW490" s="23"/>
      <c r="BX490" s="23"/>
      <c r="BY490" s="23"/>
      <c r="BZ490" s="23"/>
      <c r="CA490" s="23"/>
      <c r="CB490" s="23"/>
      <c r="CC490" s="23"/>
      <c r="CD490" s="23"/>
      <c r="CE490" s="23"/>
      <c r="CF490" s="23"/>
      <c r="CG490" s="23"/>
      <c r="CH490" s="23"/>
      <c r="CI490" s="23"/>
      <c r="CJ490" s="23"/>
      <c r="CK490" s="23"/>
      <c r="CL490" s="23"/>
      <c r="CM490" s="23"/>
      <c r="CN490" s="23"/>
      <c r="CO490" s="23"/>
      <c r="CP490" s="23"/>
      <c r="CQ490" s="23"/>
      <c r="CR490" s="23"/>
      <c r="CS490" s="23"/>
      <c r="CT490" s="23"/>
      <c r="CU490" s="23"/>
      <c r="CV490" s="23"/>
      <c r="CW490" s="23"/>
      <c r="CX490" s="23"/>
      <c r="CY490" s="23"/>
      <c r="CZ490" s="23"/>
      <c r="DA490" s="23"/>
      <c r="DB490" s="23"/>
      <c r="DC490" s="23"/>
      <c r="DD490" s="23"/>
      <c r="DE490" s="23"/>
      <c r="DF490" s="23"/>
      <c r="DG490" s="23"/>
      <c r="DH490" s="23"/>
      <c r="DI490" s="23"/>
      <c r="DJ490" s="23"/>
      <c r="DK490" s="23"/>
      <c r="DL490" s="23"/>
      <c r="DM490" s="23"/>
      <c r="DN490" s="23"/>
      <c r="DO490" s="23"/>
      <c r="DP490" s="23"/>
      <c r="DQ490" s="23"/>
      <c r="DR490" s="23"/>
      <c r="DS490" s="23"/>
      <c r="DT490" s="23"/>
      <c r="DU490" s="23"/>
      <c r="DV490" s="23"/>
      <c r="DW490" s="23"/>
      <c r="DX490" s="23"/>
      <c r="DY490" s="23"/>
      <c r="DZ490" s="23"/>
      <c r="EA490" s="23"/>
      <c r="EB490" s="23"/>
      <c r="EC490" s="23"/>
      <c r="ED490" s="23"/>
      <c r="EE490" s="23"/>
      <c r="EF490" s="23"/>
      <c r="EG490" s="23"/>
      <c r="EH490" s="23"/>
      <c r="EI490" s="23"/>
      <c r="EJ490" s="23"/>
      <c r="EK490" s="23"/>
      <c r="EL490" s="23"/>
      <c r="EM490" s="23"/>
      <c r="EN490" s="23"/>
      <c r="EO490" s="23"/>
      <c r="EP490" s="23"/>
      <c r="EQ490" s="23"/>
      <c r="ER490" s="23"/>
      <c r="ES490" s="23"/>
      <c r="ET490" s="23"/>
      <c r="EU490" s="23"/>
      <c r="EV490" s="23"/>
      <c r="EW490" s="23"/>
      <c r="EX490" s="23"/>
      <c r="EY490" s="23"/>
      <c r="EZ490" s="23"/>
      <c r="FA490" s="23"/>
      <c r="FB490" s="23"/>
      <c r="FC490" s="23"/>
      <c r="FD490" s="23"/>
      <c r="FE490" s="23"/>
      <c r="FF490" s="23"/>
      <c r="FG490" s="23"/>
      <c r="FH490" s="23"/>
      <c r="FI490" s="23"/>
      <c r="FJ490" s="23"/>
      <c r="FK490" s="23"/>
      <c r="FL490" s="23"/>
      <c r="FM490" s="23"/>
      <c r="FN490" s="23"/>
      <c r="FO490" s="23"/>
      <c r="FP490" s="23"/>
      <c r="FQ490" s="23"/>
      <c r="FR490" s="23"/>
      <c r="FS490" s="23"/>
      <c r="FT490" s="23"/>
      <c r="FU490" s="23"/>
      <c r="FV490" s="23"/>
      <c r="FW490" s="23"/>
      <c r="FX490" s="23"/>
      <c r="FY490" s="23"/>
      <c r="FZ490" s="23"/>
      <c r="GA490" s="23"/>
      <c r="GB490" s="23"/>
      <c r="GC490" s="23"/>
      <c r="GD490" s="23"/>
      <c r="GE490" s="23"/>
      <c r="GF490" s="23"/>
      <c r="GG490" s="23"/>
      <c r="GH490" s="23"/>
      <c r="GI490" s="23"/>
      <c r="GJ490" s="23"/>
      <c r="GK490" s="23"/>
      <c r="GL490" s="23"/>
      <c r="GM490" s="23"/>
      <c r="GN490" s="23"/>
      <c r="GO490" s="23"/>
      <c r="GP490" s="23"/>
      <c r="GQ490" s="23"/>
      <c r="GR490" s="23"/>
      <c r="GS490" s="23"/>
      <c r="GT490" s="23"/>
      <c r="GU490" s="23"/>
      <c r="GV490" s="23"/>
      <c r="GW490" s="23"/>
      <c r="GX490" s="23"/>
      <c r="GY490" s="23"/>
      <c r="GZ490" s="23"/>
      <c r="HA490" s="23"/>
      <c r="HB490" s="23"/>
      <c r="HC490" s="23"/>
      <c r="HD490" s="23"/>
      <c r="HE490" s="23"/>
      <c r="HF490" s="23"/>
      <c r="HG490" s="23"/>
      <c r="HH490" s="23"/>
      <c r="HI490" s="23"/>
      <c r="HJ490" s="23"/>
      <c r="HK490" s="23"/>
      <c r="HL490" s="23"/>
      <c r="HM490" s="23"/>
      <c r="HN490" s="23"/>
      <c r="HO490" s="23"/>
      <c r="HP490" s="23"/>
      <c r="HQ490" s="23"/>
      <c r="HR490" s="23"/>
      <c r="HS490" s="23"/>
      <c r="HT490" s="23"/>
      <c r="HU490" s="23"/>
      <c r="HV490" s="23"/>
      <c r="HW490" s="23"/>
      <c r="HX490" s="23"/>
      <c r="HY490" s="23"/>
      <c r="HZ490" s="23"/>
      <c r="IA490" s="23"/>
      <c r="IB490" s="23"/>
      <c r="IC490" s="23"/>
      <c r="ID490" s="23"/>
      <c r="IE490" s="23"/>
      <c r="IF490" s="23"/>
      <c r="IG490" s="23"/>
      <c r="IH490" s="23"/>
      <c r="II490" s="23"/>
      <c r="IJ490" s="23"/>
      <c r="IK490" s="23"/>
      <c r="IL490" s="23"/>
      <c r="IM490" s="23"/>
      <c r="IN490" s="23"/>
      <c r="IO490" s="23"/>
      <c r="IP490" s="23"/>
      <c r="IQ490" s="23"/>
      <c r="IR490" s="23"/>
      <c r="IS490" s="23"/>
      <c r="IT490" s="23"/>
      <c r="IU490" s="23"/>
    </row>
    <row r="491" spans="1:255" customFormat="1" ht="23.25" customHeight="1" x14ac:dyDescent="0.2">
      <c r="A491" s="259" t="s">
        <v>605</v>
      </c>
      <c r="B491" s="258" t="s">
        <v>518</v>
      </c>
      <c r="C491" s="257" t="s">
        <v>519</v>
      </c>
      <c r="D491" s="256" t="s">
        <v>490</v>
      </c>
      <c r="E491" s="255">
        <v>-0.16575999999999999</v>
      </c>
      <c r="F491" s="254"/>
      <c r="G491" s="25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>
        <v>-553</v>
      </c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23"/>
      <c r="BC491" s="23"/>
      <c r="BD491" s="23"/>
      <c r="BE491" s="23"/>
      <c r="BF491" s="23"/>
      <c r="BG491" s="23"/>
      <c r="BH491" s="23"/>
      <c r="BI491" s="23"/>
      <c r="BJ491" s="23"/>
      <c r="BK491" s="23"/>
      <c r="BL491" s="23"/>
      <c r="BM491" s="23"/>
      <c r="BN491" s="23"/>
      <c r="BO491" s="23"/>
      <c r="BP491" s="23"/>
      <c r="BQ491" s="23"/>
      <c r="BR491" s="23"/>
      <c r="BS491" s="23"/>
      <c r="BT491" s="23"/>
      <c r="BU491" s="23"/>
      <c r="BV491" s="23"/>
      <c r="BW491" s="23"/>
      <c r="BX491" s="23"/>
      <c r="BY491" s="23"/>
      <c r="BZ491" s="23"/>
      <c r="CA491" s="23"/>
      <c r="CB491" s="23"/>
      <c r="CC491" s="23"/>
      <c r="CD491" s="23"/>
      <c r="CE491" s="23"/>
      <c r="CF491" s="23"/>
      <c r="CG491" s="23"/>
      <c r="CH491" s="23"/>
      <c r="CI491" s="23"/>
      <c r="CJ491" s="23"/>
      <c r="CK491" s="23"/>
      <c r="CL491" s="23"/>
      <c r="CM491" s="23"/>
      <c r="CN491" s="23"/>
      <c r="CO491" s="23"/>
      <c r="CP491" s="23"/>
      <c r="CQ491" s="23"/>
      <c r="CR491" s="23"/>
      <c r="CS491" s="23"/>
      <c r="CT491" s="23"/>
      <c r="CU491" s="23"/>
      <c r="CV491" s="23"/>
      <c r="CW491" s="23"/>
      <c r="CX491" s="23"/>
      <c r="CY491" s="23"/>
      <c r="CZ491" s="23"/>
      <c r="DA491" s="23"/>
      <c r="DB491" s="23"/>
      <c r="DC491" s="23"/>
      <c r="DD491" s="23"/>
      <c r="DE491" s="23"/>
      <c r="DF491" s="23"/>
      <c r="DG491" s="23"/>
      <c r="DH491" s="23"/>
      <c r="DI491" s="23">
        <v>0</v>
      </c>
      <c r="DJ491" s="23"/>
      <c r="DK491" s="23"/>
      <c r="DL491" s="252">
        <v>0</v>
      </c>
      <c r="DM491" s="23">
        <v>-553</v>
      </c>
      <c r="DN491" s="23"/>
      <c r="DO491" s="23"/>
      <c r="DP491" s="23"/>
      <c r="DQ491" s="23"/>
      <c r="DR491" s="23"/>
      <c r="DS491" s="23"/>
      <c r="DT491" s="23"/>
      <c r="DU491" s="23"/>
      <c r="DV491" s="23"/>
      <c r="DW491" s="23"/>
      <c r="DX491" s="23"/>
      <c r="DY491" s="23"/>
      <c r="DZ491" s="23"/>
      <c r="EA491" s="23"/>
      <c r="EB491" s="23"/>
      <c r="EC491" s="23"/>
      <c r="ED491" s="23"/>
      <c r="EE491" s="23"/>
      <c r="EF491" s="23"/>
      <c r="EG491" s="23"/>
      <c r="EH491" s="23"/>
      <c r="EI491" s="23"/>
      <c r="EJ491" s="23"/>
      <c r="EK491" s="23"/>
      <c r="EL491" s="23"/>
      <c r="EM491" s="23"/>
      <c r="EN491" s="23"/>
      <c r="EO491" s="23"/>
      <c r="EP491" s="23"/>
      <c r="EQ491" s="23"/>
      <c r="ER491" s="23"/>
      <c r="ES491" s="23"/>
      <c r="ET491" s="23"/>
      <c r="EU491" s="23"/>
      <c r="EV491" s="23"/>
      <c r="EW491" s="23"/>
      <c r="EX491" s="23"/>
      <c r="EY491" s="23"/>
      <c r="EZ491" s="23"/>
      <c r="FA491" s="23"/>
      <c r="FB491" s="23"/>
      <c r="FC491" s="23"/>
      <c r="FD491" s="23"/>
      <c r="FE491" s="23"/>
      <c r="FF491" s="23"/>
      <c r="FG491" s="23"/>
      <c r="FH491" s="23"/>
      <c r="FI491" s="23"/>
      <c r="FJ491" s="23"/>
      <c r="FK491" s="23"/>
      <c r="FL491" s="23"/>
      <c r="FM491" s="23"/>
      <c r="FN491" s="23"/>
      <c r="FO491" s="23"/>
      <c r="FP491" s="23"/>
      <c r="FQ491" s="23"/>
      <c r="FR491" s="23"/>
      <c r="FS491" s="23"/>
      <c r="FT491" s="23"/>
      <c r="FU491" s="23"/>
      <c r="FV491" s="23"/>
      <c r="FW491" s="23"/>
      <c r="FX491" s="23"/>
      <c r="FY491" s="23"/>
      <c r="FZ491" s="23"/>
      <c r="GA491" s="23"/>
      <c r="GB491" s="23"/>
      <c r="GC491" s="23"/>
      <c r="GD491" s="23"/>
      <c r="GE491" s="23"/>
      <c r="GF491" s="23"/>
      <c r="GG491" s="23"/>
      <c r="GH491" s="23"/>
      <c r="GI491" s="23"/>
      <c r="GJ491" s="23"/>
      <c r="GK491" s="23"/>
      <c r="GL491" s="23"/>
      <c r="GM491" s="23"/>
      <c r="GN491" s="23"/>
      <c r="GO491" s="23"/>
      <c r="GP491" s="23"/>
      <c r="GQ491" s="23"/>
      <c r="GR491" s="23"/>
      <c r="GS491" s="23"/>
      <c r="GT491" s="23"/>
      <c r="GU491" s="23"/>
      <c r="GV491" s="23"/>
      <c r="GW491" s="23"/>
      <c r="GX491" s="23"/>
      <c r="GY491" s="23"/>
      <c r="GZ491" s="23"/>
      <c r="HA491" s="23"/>
      <c r="HB491" s="23"/>
      <c r="HC491" s="23"/>
      <c r="HD491" s="23"/>
      <c r="HE491" s="23"/>
      <c r="HF491" s="23"/>
      <c r="HG491" s="23"/>
      <c r="HH491" s="23"/>
      <c r="HI491" s="23"/>
      <c r="HJ491" s="23"/>
      <c r="HK491" s="23"/>
      <c r="HL491" s="23"/>
      <c r="HM491" s="23"/>
      <c r="HN491" s="23"/>
      <c r="HO491" s="23"/>
      <c r="HP491" s="23"/>
      <c r="HQ491" s="23"/>
      <c r="HR491" s="23"/>
      <c r="HS491" s="23"/>
      <c r="HT491" s="23"/>
      <c r="HU491" s="23"/>
      <c r="HV491" s="23"/>
      <c r="HW491" s="23"/>
      <c r="HX491" s="23"/>
      <c r="HY491" s="23"/>
      <c r="HZ491" s="23"/>
      <c r="IA491" s="23"/>
      <c r="IB491" s="23"/>
      <c r="IC491" s="23"/>
      <c r="ID491" s="23"/>
      <c r="IE491" s="23"/>
      <c r="IF491" s="23"/>
      <c r="IG491" s="23"/>
      <c r="IH491" s="23"/>
      <c r="II491" s="23"/>
      <c r="IJ491" s="23"/>
      <c r="IK491" s="23"/>
      <c r="IL491" s="23"/>
      <c r="IM491" s="23"/>
      <c r="IN491" s="23"/>
      <c r="IO491" s="23"/>
      <c r="IP491" s="23"/>
      <c r="IQ491" s="23"/>
      <c r="IR491" s="23"/>
      <c r="IS491" s="23"/>
      <c r="IT491" s="23"/>
      <c r="IU491" s="23"/>
    </row>
    <row r="492" spans="1:255" customFormat="1" ht="23.25" customHeight="1" x14ac:dyDescent="0.2">
      <c r="A492" s="101">
        <v>9</v>
      </c>
      <c r="B492" s="109" t="s">
        <v>474</v>
      </c>
      <c r="C492" s="102" t="s">
        <v>475</v>
      </c>
      <c r="D492" s="103" t="s">
        <v>473</v>
      </c>
      <c r="E492" s="104">
        <v>-11.84</v>
      </c>
      <c r="F492" s="243"/>
      <c r="G492" s="108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23"/>
      <c r="BC492" s="23"/>
      <c r="BD492" s="23"/>
      <c r="BE492" s="23"/>
      <c r="BF492" s="23"/>
      <c r="BG492" s="23"/>
      <c r="BH492" s="23"/>
      <c r="BI492" s="23"/>
      <c r="BJ492" s="23"/>
      <c r="BK492" s="23"/>
      <c r="BL492" s="23"/>
      <c r="BM492" s="23"/>
      <c r="BN492" s="23"/>
      <c r="BO492" s="23"/>
      <c r="BP492" s="23"/>
      <c r="BQ492" s="23"/>
      <c r="BR492" s="23"/>
      <c r="BS492" s="23"/>
      <c r="BT492" s="23"/>
      <c r="BU492" s="23"/>
      <c r="BV492" s="23"/>
      <c r="BW492" s="23"/>
      <c r="BX492" s="23"/>
      <c r="BY492" s="23"/>
      <c r="BZ492" s="23"/>
      <c r="CA492" s="23"/>
      <c r="CB492" s="23"/>
      <c r="CC492" s="23"/>
      <c r="CD492" s="23"/>
      <c r="CE492" s="23"/>
      <c r="CF492" s="23"/>
      <c r="CG492" s="23"/>
      <c r="CH492" s="23"/>
      <c r="CI492" s="23"/>
      <c r="CJ492" s="23"/>
      <c r="CK492" s="23"/>
      <c r="CL492" s="23"/>
      <c r="CM492" s="23"/>
      <c r="CN492" s="23"/>
      <c r="CO492" s="23"/>
      <c r="CP492" s="23"/>
      <c r="CQ492" s="23"/>
      <c r="CR492" s="23"/>
      <c r="CS492" s="23"/>
      <c r="CT492" s="23"/>
      <c r="CU492" s="23"/>
      <c r="CV492" s="23"/>
      <c r="CW492" s="23"/>
      <c r="CX492" s="23"/>
      <c r="CY492" s="23"/>
      <c r="CZ492" s="23"/>
      <c r="DA492" s="23"/>
      <c r="DB492" s="23"/>
      <c r="DC492" s="23"/>
      <c r="DD492" s="23"/>
      <c r="DE492" s="23"/>
      <c r="DF492" s="23"/>
      <c r="DG492" s="23"/>
      <c r="DH492" s="23"/>
      <c r="DI492" s="23"/>
      <c r="DJ492" s="23"/>
      <c r="DK492" s="23"/>
      <c r="DL492" s="23"/>
      <c r="DM492" s="23"/>
      <c r="DN492" s="23"/>
      <c r="DO492" s="23"/>
      <c r="DP492" s="23"/>
      <c r="DQ492" s="23"/>
      <c r="DR492" s="23"/>
      <c r="DS492" s="23"/>
      <c r="DT492" s="23"/>
      <c r="DU492" s="23"/>
      <c r="DV492" s="23"/>
      <c r="DW492" s="23"/>
      <c r="DX492" s="23"/>
      <c r="DY492" s="23"/>
      <c r="DZ492" s="23"/>
      <c r="EA492" s="23"/>
      <c r="EB492" s="23"/>
      <c r="EC492" s="23"/>
      <c r="ED492" s="23"/>
      <c r="EE492" s="23"/>
      <c r="EF492" s="23"/>
      <c r="EG492" s="23"/>
      <c r="EH492" s="23"/>
      <c r="EI492" s="23"/>
      <c r="EJ492" s="23"/>
      <c r="EK492" s="23"/>
      <c r="EL492" s="23"/>
      <c r="EM492" s="23"/>
      <c r="EN492" s="23"/>
      <c r="EO492" s="23"/>
      <c r="EP492" s="23"/>
      <c r="EQ492" s="23"/>
      <c r="ER492" s="23"/>
      <c r="ES492" s="23"/>
      <c r="ET492" s="23"/>
      <c r="EU492" s="23"/>
      <c r="EV492" s="23"/>
      <c r="EW492" s="23"/>
      <c r="EX492" s="23"/>
      <c r="EY492" s="23"/>
      <c r="EZ492" s="23"/>
      <c r="FA492" s="23"/>
      <c r="FB492" s="23"/>
      <c r="FC492" s="23"/>
      <c r="FD492" s="23"/>
      <c r="FE492" s="23"/>
      <c r="FF492" s="23"/>
      <c r="FG492" s="23"/>
      <c r="FH492" s="23"/>
      <c r="FI492" s="23"/>
      <c r="FJ492" s="23"/>
      <c r="FK492" s="23"/>
      <c r="FL492" s="23"/>
      <c r="FM492" s="23"/>
      <c r="FN492" s="23"/>
      <c r="FO492" s="23"/>
      <c r="FP492" s="23"/>
      <c r="FQ492" s="23"/>
      <c r="FR492" s="23"/>
      <c r="FS492" s="23"/>
      <c r="FT492" s="23"/>
      <c r="FU492" s="23"/>
      <c r="FV492" s="23"/>
      <c r="FW492" s="23"/>
      <c r="FX492" s="23"/>
      <c r="FY492" s="23"/>
      <c r="FZ492" s="23"/>
      <c r="GA492" s="23"/>
      <c r="GB492" s="23"/>
      <c r="GC492" s="23"/>
      <c r="GD492" s="23"/>
      <c r="GE492" s="23"/>
      <c r="GF492" s="23"/>
      <c r="GG492" s="23"/>
      <c r="GH492" s="23"/>
      <c r="GI492" s="23"/>
      <c r="GJ492" s="23"/>
      <c r="GK492" s="23"/>
      <c r="GL492" s="23"/>
      <c r="GM492" s="23"/>
      <c r="GN492" s="23"/>
      <c r="GO492" s="23"/>
      <c r="GP492" s="23"/>
      <c r="GQ492" s="23"/>
      <c r="GR492" s="23"/>
      <c r="GS492" s="23"/>
      <c r="GT492" s="23"/>
      <c r="GU492" s="23"/>
      <c r="GV492" s="23"/>
      <c r="GW492" s="23"/>
      <c r="GX492" s="23"/>
      <c r="GY492" s="23"/>
      <c r="GZ492" s="23"/>
      <c r="HA492" s="23"/>
      <c r="HB492" s="23"/>
      <c r="HC492" s="23"/>
      <c r="HD492" s="23"/>
      <c r="HE492" s="23"/>
      <c r="HF492" s="23"/>
      <c r="HG492" s="23"/>
      <c r="HH492" s="23"/>
      <c r="HI492" s="23"/>
      <c r="HJ492" s="23"/>
      <c r="HK492" s="23"/>
      <c r="HL492" s="23"/>
      <c r="HM492" s="23"/>
      <c r="HN492" s="23"/>
      <c r="HO492" s="23"/>
      <c r="HP492" s="23"/>
      <c r="HQ492" s="23"/>
      <c r="HR492" s="23"/>
      <c r="HS492" s="23"/>
      <c r="HT492" s="23"/>
      <c r="HU492" s="23"/>
      <c r="HV492" s="23"/>
      <c r="HW492" s="23"/>
      <c r="HX492" s="23"/>
      <c r="HY492" s="23"/>
      <c r="HZ492" s="23"/>
      <c r="IA492" s="23"/>
      <c r="IB492" s="23"/>
      <c r="IC492" s="23"/>
      <c r="ID492" s="23"/>
      <c r="IE492" s="23"/>
      <c r="IF492" s="23"/>
      <c r="IG492" s="23"/>
      <c r="IH492" s="23"/>
      <c r="II492" s="23"/>
      <c r="IJ492" s="23"/>
      <c r="IK492" s="23"/>
      <c r="IL492" s="23"/>
      <c r="IM492" s="23"/>
      <c r="IN492" s="23"/>
      <c r="IO492" s="23"/>
      <c r="IP492" s="23"/>
      <c r="IQ492" s="23"/>
      <c r="IR492" s="23"/>
      <c r="IS492" s="23"/>
      <c r="IT492" s="23"/>
      <c r="IU492" s="23"/>
    </row>
    <row r="493" spans="1:255" customFormat="1" ht="23.25" customHeight="1" thickBot="1" x14ac:dyDescent="0.25">
      <c r="A493" s="259" t="s">
        <v>604</v>
      </c>
      <c r="B493" s="258" t="s">
        <v>518</v>
      </c>
      <c r="C493" s="257" t="s">
        <v>519</v>
      </c>
      <c r="D493" s="256" t="s">
        <v>490</v>
      </c>
      <c r="E493" s="255">
        <v>-2.368E-2</v>
      </c>
      <c r="F493" s="254"/>
      <c r="G493" s="25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>
        <v>-79</v>
      </c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23"/>
      <c r="BC493" s="23"/>
      <c r="BD493" s="23"/>
      <c r="BE493" s="23"/>
      <c r="BF493" s="23"/>
      <c r="BG493" s="23"/>
      <c r="BH493" s="23"/>
      <c r="BI493" s="23"/>
      <c r="BJ493" s="23"/>
      <c r="BK493" s="23"/>
      <c r="BL493" s="23"/>
      <c r="BM493" s="23"/>
      <c r="BN493" s="23"/>
      <c r="BO493" s="23"/>
      <c r="BP493" s="23"/>
      <c r="BQ493" s="23"/>
      <c r="BR493" s="23"/>
      <c r="BS493" s="23"/>
      <c r="BT493" s="23"/>
      <c r="BU493" s="23"/>
      <c r="BV493" s="23"/>
      <c r="BW493" s="23"/>
      <c r="BX493" s="23"/>
      <c r="BY493" s="23"/>
      <c r="BZ493" s="23"/>
      <c r="CA493" s="23"/>
      <c r="CB493" s="23"/>
      <c r="CC493" s="23"/>
      <c r="CD493" s="23"/>
      <c r="CE493" s="23"/>
      <c r="CF493" s="23"/>
      <c r="CG493" s="23"/>
      <c r="CH493" s="23"/>
      <c r="CI493" s="23"/>
      <c r="CJ493" s="23"/>
      <c r="CK493" s="23"/>
      <c r="CL493" s="23"/>
      <c r="CM493" s="23"/>
      <c r="CN493" s="23"/>
      <c r="CO493" s="23"/>
      <c r="CP493" s="23"/>
      <c r="CQ493" s="23"/>
      <c r="CR493" s="23"/>
      <c r="CS493" s="23"/>
      <c r="CT493" s="23"/>
      <c r="CU493" s="23"/>
      <c r="CV493" s="23"/>
      <c r="CW493" s="23"/>
      <c r="CX493" s="23"/>
      <c r="CY493" s="23"/>
      <c r="CZ493" s="23"/>
      <c r="DA493" s="23"/>
      <c r="DB493" s="23"/>
      <c r="DC493" s="23"/>
      <c r="DD493" s="23"/>
      <c r="DE493" s="23"/>
      <c r="DF493" s="23"/>
      <c r="DG493" s="23"/>
      <c r="DH493" s="23"/>
      <c r="DI493" s="23">
        <v>0</v>
      </c>
      <c r="DJ493" s="23"/>
      <c r="DK493" s="23"/>
      <c r="DL493" s="252">
        <v>0</v>
      </c>
      <c r="DM493" s="23">
        <v>-79</v>
      </c>
      <c r="DN493" s="23"/>
      <c r="DO493" s="23"/>
      <c r="DP493" s="23"/>
      <c r="DQ493" s="23"/>
      <c r="DR493" s="23"/>
      <c r="DS493" s="23"/>
      <c r="DT493" s="23"/>
      <c r="DU493" s="23"/>
      <c r="DV493" s="23"/>
      <c r="DW493" s="23"/>
      <c r="DX493" s="23"/>
      <c r="DY493" s="23"/>
      <c r="DZ493" s="23"/>
      <c r="EA493" s="23"/>
      <c r="EB493" s="23"/>
      <c r="EC493" s="23"/>
      <c r="ED493" s="23"/>
      <c r="EE493" s="23"/>
      <c r="EF493" s="23"/>
      <c r="EG493" s="23"/>
      <c r="EH493" s="23"/>
      <c r="EI493" s="23"/>
      <c r="EJ493" s="23"/>
      <c r="EK493" s="23"/>
      <c r="EL493" s="23"/>
      <c r="EM493" s="23"/>
      <c r="EN493" s="23"/>
      <c r="EO493" s="23"/>
      <c r="EP493" s="23"/>
      <c r="EQ493" s="23"/>
      <c r="ER493" s="23"/>
      <c r="ES493" s="23"/>
      <c r="ET493" s="23"/>
      <c r="EU493" s="23"/>
      <c r="EV493" s="23"/>
      <c r="EW493" s="23"/>
      <c r="EX493" s="23"/>
      <c r="EY493" s="23"/>
      <c r="EZ493" s="23"/>
      <c r="FA493" s="23"/>
      <c r="FB493" s="23"/>
      <c r="FC493" s="23"/>
      <c r="FD493" s="23"/>
      <c r="FE493" s="23"/>
      <c r="FF493" s="23"/>
      <c r="FG493" s="23"/>
      <c r="FH493" s="23"/>
      <c r="FI493" s="23"/>
      <c r="FJ493" s="23"/>
      <c r="FK493" s="23"/>
      <c r="FL493" s="23"/>
      <c r="FM493" s="23"/>
      <c r="FN493" s="23"/>
      <c r="FO493" s="23"/>
      <c r="FP493" s="23"/>
      <c r="FQ493" s="23"/>
      <c r="FR493" s="23"/>
      <c r="FS493" s="23"/>
      <c r="FT493" s="23"/>
      <c r="FU493" s="23"/>
      <c r="FV493" s="23"/>
      <c r="FW493" s="23"/>
      <c r="FX493" s="23"/>
      <c r="FY493" s="23"/>
      <c r="FZ493" s="23"/>
      <c r="GA493" s="23"/>
      <c r="GB493" s="23"/>
      <c r="GC493" s="23"/>
      <c r="GD493" s="23"/>
      <c r="GE493" s="23"/>
      <c r="GF493" s="23"/>
      <c r="GG493" s="23"/>
      <c r="GH493" s="23"/>
      <c r="GI493" s="23"/>
      <c r="GJ493" s="23"/>
      <c r="GK493" s="23"/>
      <c r="GL493" s="23"/>
      <c r="GM493" s="23"/>
      <c r="GN493" s="23"/>
      <c r="GO493" s="23"/>
      <c r="GP493" s="23"/>
      <c r="GQ493" s="23"/>
      <c r="GR493" s="23"/>
      <c r="GS493" s="23"/>
      <c r="GT493" s="23"/>
      <c r="GU493" s="23"/>
      <c r="GV493" s="23"/>
      <c r="GW493" s="23"/>
      <c r="GX493" s="23"/>
      <c r="GY493" s="23"/>
      <c r="GZ493" s="23"/>
      <c r="HA493" s="23"/>
      <c r="HB493" s="23"/>
      <c r="HC493" s="23"/>
      <c r="HD493" s="23"/>
      <c r="HE493" s="23"/>
      <c r="HF493" s="23"/>
      <c r="HG493" s="23"/>
      <c r="HH493" s="23"/>
      <c r="HI493" s="23"/>
      <c r="HJ493" s="23"/>
      <c r="HK493" s="23"/>
      <c r="HL493" s="23"/>
      <c r="HM493" s="23"/>
      <c r="HN493" s="23"/>
      <c r="HO493" s="23"/>
      <c r="HP493" s="23"/>
      <c r="HQ493" s="23"/>
      <c r="HR493" s="23"/>
      <c r="HS493" s="23"/>
      <c r="HT493" s="23"/>
      <c r="HU493" s="23"/>
      <c r="HV493" s="23"/>
      <c r="HW493" s="23"/>
      <c r="HX493" s="23"/>
      <c r="HY493" s="23"/>
      <c r="HZ493" s="23"/>
      <c r="IA493" s="23"/>
      <c r="IB493" s="23"/>
      <c r="IC493" s="23"/>
      <c r="ID493" s="23"/>
      <c r="IE493" s="23"/>
      <c r="IF493" s="23"/>
      <c r="IG493" s="23"/>
      <c r="IH493" s="23"/>
      <c r="II493" s="23"/>
      <c r="IJ493" s="23"/>
      <c r="IK493" s="23"/>
      <c r="IL493" s="23"/>
      <c r="IM493" s="23"/>
      <c r="IN493" s="23"/>
      <c r="IO493" s="23"/>
      <c r="IP493" s="23"/>
      <c r="IQ493" s="23"/>
      <c r="IR493" s="23"/>
      <c r="IS493" s="23"/>
      <c r="IT493" s="23"/>
      <c r="IU493" s="23"/>
    </row>
    <row r="494" spans="1:255" customFormat="1" ht="12.75" x14ac:dyDescent="0.2">
      <c r="A494" s="49"/>
      <c r="B494" s="49"/>
      <c r="C494" s="49"/>
      <c r="D494" s="49"/>
      <c r="E494" s="49"/>
      <c r="F494" s="49"/>
      <c r="G494" s="49"/>
    </row>
    <row r="495" spans="1:255" customFormat="1" ht="23.25" customHeight="1" x14ac:dyDescent="0.2">
      <c r="A495" s="50"/>
      <c r="B495" s="50"/>
      <c r="C495" s="407" t="s">
        <v>1025</v>
      </c>
      <c r="D495" s="407"/>
      <c r="E495" s="407"/>
      <c r="F495" s="407"/>
      <c r="G495" s="407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  <c r="BQ495" s="23"/>
      <c r="BR495" s="23"/>
      <c r="BS495" s="23"/>
      <c r="BT495" s="23"/>
      <c r="BU495" s="23"/>
      <c r="BV495" s="23"/>
      <c r="BW495" s="23"/>
      <c r="BX495" s="51" t="s">
        <v>1025</v>
      </c>
      <c r="BY495" s="23"/>
      <c r="BZ495" s="23"/>
      <c r="CA495" s="23"/>
      <c r="CB495" s="23"/>
      <c r="CC495" s="23"/>
      <c r="CD495" s="23"/>
      <c r="CE495" s="23"/>
      <c r="CF495" s="23"/>
      <c r="CG495" s="23"/>
      <c r="CH495" s="23"/>
      <c r="CI495" s="23"/>
      <c r="CJ495" s="23"/>
      <c r="CK495" s="23"/>
      <c r="CL495" s="23"/>
      <c r="CM495" s="23"/>
      <c r="CN495" s="23"/>
      <c r="CO495" s="23"/>
      <c r="CP495" s="23"/>
      <c r="CQ495" s="23"/>
      <c r="CR495" s="23"/>
      <c r="CS495" s="23"/>
      <c r="CT495" s="23"/>
      <c r="CU495" s="23"/>
      <c r="CV495" s="23"/>
      <c r="CW495" s="23"/>
      <c r="CX495" s="23"/>
      <c r="CY495" s="23"/>
      <c r="CZ495" s="23"/>
      <c r="DA495" s="23"/>
      <c r="DB495" s="23"/>
      <c r="DC495" s="23"/>
      <c r="DD495" s="23"/>
      <c r="DE495" s="23"/>
      <c r="DF495" s="23"/>
      <c r="DG495" s="23"/>
      <c r="DH495" s="23"/>
      <c r="DI495" s="23"/>
      <c r="DJ495" s="23"/>
      <c r="DK495" s="23"/>
      <c r="DL495" s="23"/>
      <c r="DM495" s="23"/>
      <c r="DN495" s="23"/>
      <c r="DO495" s="23"/>
      <c r="DP495" s="23"/>
      <c r="DQ495" s="23"/>
      <c r="DR495" s="23"/>
      <c r="DS495" s="23"/>
      <c r="DT495" s="23"/>
      <c r="DU495" s="23"/>
      <c r="DV495" s="23"/>
      <c r="DW495" s="23"/>
      <c r="DX495" s="23"/>
      <c r="DY495" s="23"/>
      <c r="DZ495" s="23"/>
      <c r="EA495" s="23"/>
      <c r="EB495" s="23"/>
      <c r="EC495" s="23"/>
      <c r="ED495" s="23"/>
      <c r="EE495" s="23"/>
      <c r="EF495" s="23"/>
      <c r="EG495" s="23"/>
      <c r="EH495" s="23"/>
      <c r="EI495" s="23"/>
      <c r="EJ495" s="23"/>
      <c r="EK495" s="23"/>
      <c r="EL495" s="23"/>
      <c r="EM495" s="23"/>
      <c r="EN495" s="23"/>
      <c r="EO495" s="23"/>
      <c r="EP495" s="23"/>
      <c r="EQ495" s="23"/>
      <c r="ER495" s="23"/>
      <c r="ES495" s="23"/>
      <c r="ET495" s="23"/>
      <c r="EU495" s="23"/>
      <c r="EV495" s="23"/>
      <c r="EW495" s="23"/>
      <c r="EX495" s="23"/>
      <c r="EY495" s="23"/>
      <c r="EZ495" s="23"/>
      <c r="FA495" s="23"/>
      <c r="FB495" s="23"/>
      <c r="FC495" s="23"/>
      <c r="FD495" s="23"/>
      <c r="FE495" s="23"/>
      <c r="FF495" s="23"/>
      <c r="FG495" s="23"/>
      <c r="FH495" s="23"/>
      <c r="FI495" s="23"/>
      <c r="FJ495" s="23"/>
      <c r="FK495" s="23"/>
      <c r="FL495" s="23"/>
      <c r="FM495" s="23"/>
      <c r="FN495" s="23"/>
      <c r="FO495" s="23"/>
      <c r="FP495" s="23"/>
      <c r="FQ495" s="23"/>
      <c r="FR495" s="23"/>
      <c r="FS495" s="23"/>
      <c r="FT495" s="23"/>
      <c r="FU495" s="23"/>
      <c r="FV495" s="23"/>
      <c r="FW495" s="23"/>
      <c r="FX495" s="23"/>
      <c r="FY495" s="23"/>
      <c r="FZ495" s="23"/>
      <c r="GA495" s="23"/>
      <c r="GB495" s="23"/>
      <c r="GC495" s="23"/>
      <c r="GD495" s="23"/>
      <c r="GE495" s="23"/>
      <c r="GF495" s="23"/>
      <c r="GG495" s="23"/>
      <c r="GH495" s="23"/>
      <c r="GI495" s="23"/>
      <c r="GJ495" s="23"/>
      <c r="GK495" s="23"/>
      <c r="GL495" s="23"/>
      <c r="GM495" s="23"/>
      <c r="GN495" s="23"/>
      <c r="GO495" s="23"/>
      <c r="GP495" s="23"/>
      <c r="GQ495" s="23"/>
      <c r="GR495" s="23"/>
      <c r="GS495" s="23"/>
      <c r="GT495" s="23"/>
      <c r="GU495" s="23"/>
      <c r="GV495" s="23"/>
      <c r="GW495" s="23"/>
      <c r="GX495" s="23"/>
      <c r="GY495" s="23"/>
      <c r="GZ495" s="23"/>
      <c r="HA495" s="23"/>
      <c r="HB495" s="23"/>
      <c r="HC495" s="23"/>
      <c r="HD495" s="23"/>
      <c r="HE495" s="23"/>
      <c r="HF495" s="23"/>
      <c r="HG495" s="23"/>
      <c r="HH495" s="23"/>
      <c r="HI495" s="23"/>
      <c r="HJ495" s="23"/>
      <c r="HK495" s="23"/>
      <c r="HL495" s="23"/>
      <c r="HM495" s="23"/>
      <c r="HN495" s="23"/>
      <c r="HO495" s="23"/>
      <c r="HP495" s="23"/>
      <c r="HQ495" s="23"/>
      <c r="HR495" s="23"/>
      <c r="HS495" s="23"/>
      <c r="HT495" s="23"/>
      <c r="HU495" s="23"/>
      <c r="HV495" s="23"/>
      <c r="HW495" s="23"/>
      <c r="HX495" s="23"/>
      <c r="HY495" s="23"/>
      <c r="HZ495" s="23"/>
      <c r="IA495" s="23"/>
      <c r="IB495" s="23"/>
      <c r="IC495" s="23"/>
      <c r="ID495" s="23"/>
      <c r="IE495" s="23"/>
      <c r="IF495" s="23"/>
      <c r="IG495" s="23"/>
      <c r="IH495" s="23"/>
      <c r="II495" s="23"/>
      <c r="IJ495" s="23"/>
      <c r="IK495" s="23"/>
      <c r="IL495" s="23"/>
      <c r="IM495" s="23"/>
      <c r="IN495" s="23"/>
      <c r="IO495" s="23"/>
      <c r="IP495" s="23"/>
      <c r="IQ495" s="23"/>
      <c r="IR495" s="23"/>
      <c r="IS495" s="23"/>
      <c r="IT495" s="23"/>
      <c r="IU495" s="23"/>
    </row>
    <row r="496" spans="1:255" customFormat="1" ht="13.5" thickBot="1" x14ac:dyDescent="0.25"/>
    <row r="497" spans="1:255" customFormat="1" ht="23.25" customHeight="1" x14ac:dyDescent="0.2">
      <c r="A497" s="52">
        <v>10</v>
      </c>
      <c r="B497" s="60" t="s">
        <v>476</v>
      </c>
      <c r="C497" s="53" t="s">
        <v>1024</v>
      </c>
      <c r="D497" s="54" t="s">
        <v>477</v>
      </c>
      <c r="E497" s="55">
        <v>5.92</v>
      </c>
      <c r="F497" s="242"/>
      <c r="G497" s="5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23"/>
      <c r="BC497" s="23"/>
      <c r="BD497" s="23"/>
      <c r="BE497" s="23"/>
      <c r="BF497" s="23"/>
      <c r="BG497" s="23"/>
      <c r="BH497" s="23"/>
      <c r="BI497" s="23"/>
      <c r="BJ497" s="23"/>
      <c r="BK497" s="23"/>
      <c r="BL497" s="23"/>
      <c r="BM497" s="23"/>
      <c r="BN497" s="23"/>
      <c r="BO497" s="23"/>
      <c r="BP497" s="23"/>
      <c r="BQ497" s="23"/>
      <c r="BR497" s="23"/>
      <c r="BS497" s="23"/>
      <c r="BT497" s="23"/>
      <c r="BU497" s="23"/>
      <c r="BV497" s="23"/>
      <c r="BW497" s="23"/>
      <c r="BX497" s="23"/>
      <c r="BY497" s="23"/>
      <c r="BZ497" s="23"/>
      <c r="CA497" s="23"/>
      <c r="CB497" s="23"/>
      <c r="CC497" s="23"/>
      <c r="CD497" s="23"/>
      <c r="CE497" s="23"/>
      <c r="CF497" s="23"/>
      <c r="CG497" s="23"/>
      <c r="CH497" s="23"/>
      <c r="CI497" s="23"/>
      <c r="CJ497" s="23"/>
      <c r="CK497" s="23"/>
      <c r="CL497" s="23"/>
      <c r="CM497" s="23"/>
      <c r="CN497" s="23"/>
      <c r="CO497" s="23"/>
      <c r="CP497" s="23"/>
      <c r="CQ497" s="23"/>
      <c r="CR497" s="23"/>
      <c r="CS497" s="23"/>
      <c r="CT497" s="23"/>
      <c r="CU497" s="23"/>
      <c r="CV497" s="23"/>
      <c r="CW497" s="23"/>
      <c r="CX497" s="23"/>
      <c r="CY497" s="23"/>
      <c r="CZ497" s="23"/>
      <c r="DA497" s="23"/>
      <c r="DB497" s="23"/>
      <c r="DC497" s="23"/>
      <c r="DD497" s="23"/>
      <c r="DE497" s="23"/>
      <c r="DF497" s="23"/>
      <c r="DG497" s="23"/>
      <c r="DH497" s="23"/>
      <c r="DI497" s="23"/>
      <c r="DJ497" s="23"/>
      <c r="DK497" s="23"/>
      <c r="DL497" s="23"/>
      <c r="DM497" s="23"/>
      <c r="DN497" s="23"/>
      <c r="DO497" s="23"/>
      <c r="DP497" s="23"/>
      <c r="DQ497" s="23"/>
      <c r="DR497" s="23"/>
      <c r="DS497" s="23"/>
      <c r="DT497" s="23"/>
      <c r="DU497" s="23"/>
      <c r="DV497" s="23"/>
      <c r="DW497" s="23"/>
      <c r="DX497" s="23"/>
      <c r="DY497" s="23"/>
      <c r="DZ497" s="23"/>
      <c r="EA497" s="23"/>
      <c r="EB497" s="23"/>
      <c r="EC497" s="23"/>
      <c r="ED497" s="23"/>
      <c r="EE497" s="23"/>
      <c r="EF497" s="23"/>
      <c r="EG497" s="23"/>
      <c r="EH497" s="23"/>
      <c r="EI497" s="23"/>
      <c r="EJ497" s="23"/>
      <c r="EK497" s="23"/>
      <c r="EL497" s="23"/>
      <c r="EM497" s="23"/>
      <c r="EN497" s="23"/>
      <c r="EO497" s="23"/>
      <c r="EP497" s="23"/>
      <c r="EQ497" s="23"/>
      <c r="ER497" s="23"/>
      <c r="ES497" s="23"/>
      <c r="ET497" s="23"/>
      <c r="EU497" s="23"/>
      <c r="EV497" s="23"/>
      <c r="EW497" s="23"/>
      <c r="EX497" s="23"/>
      <c r="EY497" s="23"/>
      <c r="EZ497" s="23"/>
      <c r="FA497" s="23"/>
      <c r="FB497" s="23"/>
      <c r="FC497" s="23"/>
      <c r="FD497" s="23"/>
      <c r="FE497" s="23"/>
      <c r="FF497" s="23"/>
      <c r="FG497" s="23"/>
      <c r="FH497" s="23"/>
      <c r="FI497" s="23"/>
      <c r="FJ497" s="23"/>
      <c r="FK497" s="23"/>
      <c r="FL497" s="23"/>
      <c r="FM497" s="23"/>
      <c r="FN497" s="23"/>
      <c r="FO497" s="23"/>
      <c r="FP497" s="23"/>
      <c r="FQ497" s="23"/>
      <c r="FR497" s="23"/>
      <c r="FS497" s="23"/>
      <c r="FT497" s="23"/>
      <c r="FU497" s="23"/>
      <c r="FV497" s="23"/>
      <c r="FW497" s="23"/>
      <c r="FX497" s="23"/>
      <c r="FY497" s="23"/>
      <c r="FZ497" s="23"/>
      <c r="GA497" s="23"/>
      <c r="GB497" s="23"/>
      <c r="GC497" s="23"/>
      <c r="GD497" s="23"/>
      <c r="GE497" s="23"/>
      <c r="GF497" s="23"/>
      <c r="GG497" s="23"/>
      <c r="GH497" s="23"/>
      <c r="GI497" s="23"/>
      <c r="GJ497" s="23"/>
      <c r="GK497" s="23"/>
      <c r="GL497" s="23"/>
      <c r="GM497" s="23"/>
      <c r="GN497" s="23"/>
      <c r="GO497" s="23"/>
      <c r="GP497" s="23"/>
      <c r="GQ497" s="23"/>
      <c r="GR497" s="23"/>
      <c r="GS497" s="23"/>
      <c r="GT497" s="23"/>
      <c r="GU497" s="23"/>
      <c r="GV497" s="23"/>
      <c r="GW497" s="23"/>
      <c r="GX497" s="23"/>
      <c r="GY497" s="23"/>
      <c r="GZ497" s="23"/>
      <c r="HA497" s="23"/>
      <c r="HB497" s="23"/>
      <c r="HC497" s="23"/>
      <c r="HD497" s="23"/>
      <c r="HE497" s="23"/>
      <c r="HF497" s="23"/>
      <c r="HG497" s="23"/>
      <c r="HH497" s="23"/>
      <c r="HI497" s="23"/>
      <c r="HJ497" s="23"/>
      <c r="HK497" s="23"/>
      <c r="HL497" s="23"/>
      <c r="HM497" s="23"/>
      <c r="HN497" s="23"/>
      <c r="HO497" s="23"/>
      <c r="HP497" s="23"/>
      <c r="HQ497" s="23"/>
      <c r="HR497" s="23"/>
      <c r="HS497" s="23"/>
      <c r="HT497" s="23"/>
      <c r="HU497" s="23"/>
      <c r="HV497" s="23"/>
      <c r="HW497" s="23"/>
      <c r="HX497" s="23"/>
      <c r="HY497" s="23"/>
      <c r="HZ497" s="23"/>
      <c r="IA497" s="23"/>
      <c r="IB497" s="23"/>
      <c r="IC497" s="23"/>
      <c r="ID497" s="23"/>
      <c r="IE497" s="23"/>
      <c r="IF497" s="23"/>
      <c r="IG497" s="23"/>
      <c r="IH497" s="23"/>
      <c r="II497" s="23"/>
      <c r="IJ497" s="23"/>
      <c r="IK497" s="23"/>
      <c r="IL497" s="23"/>
      <c r="IM497" s="23"/>
      <c r="IN497" s="23"/>
      <c r="IO497" s="23"/>
      <c r="IP497" s="23"/>
      <c r="IQ497" s="23"/>
      <c r="IR497" s="23"/>
      <c r="IS497" s="23"/>
      <c r="IT497" s="23"/>
      <c r="IU497" s="23"/>
    </row>
    <row r="498" spans="1:255" customFormat="1" ht="23.25" customHeight="1" x14ac:dyDescent="0.2">
      <c r="A498" s="266" t="s">
        <v>574</v>
      </c>
      <c r="B498" s="265" t="s">
        <v>1023</v>
      </c>
      <c r="C498" s="264" t="s">
        <v>1022</v>
      </c>
      <c r="D498" s="263" t="s">
        <v>433</v>
      </c>
      <c r="E498" s="262">
        <v>60.384000000000007</v>
      </c>
      <c r="F498" s="261"/>
      <c r="G498" s="260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>
        <v>62011</v>
      </c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23"/>
      <c r="BC498" s="23"/>
      <c r="BD498" s="23"/>
      <c r="BE498" s="23"/>
      <c r="BF498" s="23"/>
      <c r="BG498" s="23"/>
      <c r="BH498" s="23"/>
      <c r="BI498" s="23"/>
      <c r="BJ498" s="23"/>
      <c r="BK498" s="23"/>
      <c r="BL498" s="23"/>
      <c r="BM498" s="23"/>
      <c r="BN498" s="23"/>
      <c r="BO498" s="23"/>
      <c r="BP498" s="23"/>
      <c r="BQ498" s="23"/>
      <c r="BR498" s="23"/>
      <c r="BS498" s="23"/>
      <c r="BT498" s="23"/>
      <c r="BU498" s="23"/>
      <c r="BV498" s="23"/>
      <c r="BW498" s="23"/>
      <c r="BX498" s="23"/>
      <c r="BY498" s="23"/>
      <c r="BZ498" s="23"/>
      <c r="CA498" s="23"/>
      <c r="CB498" s="23"/>
      <c r="CC498" s="23"/>
      <c r="CD498" s="23"/>
      <c r="CE498" s="23"/>
      <c r="CF498" s="23"/>
      <c r="CG498" s="23"/>
      <c r="CH498" s="23"/>
      <c r="CI498" s="23"/>
      <c r="CJ498" s="23"/>
      <c r="CK498" s="23"/>
      <c r="CL498" s="23"/>
      <c r="CM498" s="23"/>
      <c r="CN498" s="23"/>
      <c r="CO498" s="23"/>
      <c r="CP498" s="23"/>
      <c r="CQ498" s="23"/>
      <c r="CR498" s="23"/>
      <c r="CS498" s="23"/>
      <c r="CT498" s="23"/>
      <c r="CU498" s="23"/>
      <c r="CV498" s="23"/>
      <c r="CW498" s="23"/>
      <c r="CX498" s="23"/>
      <c r="CY498" s="23"/>
      <c r="CZ498" s="23"/>
      <c r="DA498" s="23"/>
      <c r="DB498" s="23"/>
      <c r="DC498" s="23"/>
      <c r="DD498" s="23"/>
      <c r="DE498" s="23"/>
      <c r="DF498" s="23"/>
      <c r="DG498" s="23"/>
      <c r="DH498" s="23"/>
      <c r="DI498" s="23">
        <v>10474.83</v>
      </c>
      <c r="DJ498" s="23"/>
      <c r="DK498" s="23"/>
      <c r="DL498" s="252">
        <v>10474.83</v>
      </c>
      <c r="DM498" s="23">
        <v>62011</v>
      </c>
      <c r="DN498" s="23"/>
      <c r="DO498" s="23"/>
      <c r="DP498" s="23"/>
      <c r="DQ498" s="23"/>
      <c r="DR498" s="23"/>
      <c r="DS498" s="23"/>
      <c r="DT498" s="23"/>
      <c r="DU498" s="23"/>
      <c r="DV498" s="23"/>
      <c r="DW498" s="23"/>
      <c r="DX498" s="23"/>
      <c r="DY498" s="23"/>
      <c r="DZ498" s="23"/>
      <c r="EA498" s="23"/>
      <c r="EB498" s="23"/>
      <c r="EC498" s="23"/>
      <c r="ED498" s="23"/>
      <c r="EE498" s="23"/>
      <c r="EF498" s="23"/>
      <c r="EG498" s="23"/>
      <c r="EH498" s="23"/>
      <c r="EI498" s="23"/>
      <c r="EJ498" s="23"/>
      <c r="EK498" s="23"/>
      <c r="EL498" s="23"/>
      <c r="EM498" s="23"/>
      <c r="EN498" s="23"/>
      <c r="EO498" s="23"/>
      <c r="EP498" s="23"/>
      <c r="EQ498" s="23"/>
      <c r="ER498" s="23"/>
      <c r="ES498" s="23"/>
      <c r="ET498" s="23"/>
      <c r="EU498" s="23"/>
      <c r="EV498" s="23"/>
      <c r="EW498" s="23"/>
      <c r="EX498" s="23"/>
      <c r="EY498" s="23"/>
      <c r="EZ498" s="23"/>
      <c r="FA498" s="23"/>
      <c r="FB498" s="23"/>
      <c r="FC498" s="23"/>
      <c r="FD498" s="23"/>
      <c r="FE498" s="23"/>
      <c r="FF498" s="23"/>
      <c r="FG498" s="23"/>
      <c r="FH498" s="23"/>
      <c r="FI498" s="23"/>
      <c r="FJ498" s="23"/>
      <c r="FK498" s="23"/>
      <c r="FL498" s="23"/>
      <c r="FM498" s="23"/>
      <c r="FN498" s="23"/>
      <c r="FO498" s="23"/>
      <c r="FP498" s="23"/>
      <c r="FQ498" s="23"/>
      <c r="FR498" s="23"/>
      <c r="FS498" s="23"/>
      <c r="FT498" s="23"/>
      <c r="FU498" s="23"/>
      <c r="FV498" s="23"/>
      <c r="FW498" s="23"/>
      <c r="FX498" s="23"/>
      <c r="FY498" s="23"/>
      <c r="FZ498" s="23"/>
      <c r="GA498" s="23"/>
      <c r="GB498" s="23"/>
      <c r="GC498" s="23"/>
      <c r="GD498" s="23"/>
      <c r="GE498" s="23"/>
      <c r="GF498" s="23"/>
      <c r="GG498" s="23"/>
      <c r="GH498" s="23"/>
      <c r="GI498" s="23"/>
      <c r="GJ498" s="23"/>
      <c r="GK498" s="23"/>
      <c r="GL498" s="23"/>
      <c r="GM498" s="23"/>
      <c r="GN498" s="23"/>
      <c r="GO498" s="23"/>
      <c r="GP498" s="23"/>
      <c r="GQ498" s="23"/>
      <c r="GR498" s="23"/>
      <c r="GS498" s="23"/>
      <c r="GT498" s="23"/>
      <c r="GU498" s="23"/>
      <c r="GV498" s="23"/>
      <c r="GW498" s="23"/>
      <c r="GX498" s="23"/>
      <c r="GY498" s="23"/>
      <c r="GZ498" s="23"/>
      <c r="HA498" s="23"/>
      <c r="HB498" s="23"/>
      <c r="HC498" s="23"/>
      <c r="HD498" s="23"/>
      <c r="HE498" s="23"/>
      <c r="HF498" s="23"/>
      <c r="HG498" s="23"/>
      <c r="HH498" s="23"/>
      <c r="HI498" s="23"/>
      <c r="HJ498" s="23"/>
      <c r="HK498" s="23"/>
      <c r="HL498" s="23"/>
      <c r="HM498" s="23"/>
      <c r="HN498" s="23"/>
      <c r="HO498" s="23"/>
      <c r="HP498" s="23"/>
      <c r="HQ498" s="23"/>
      <c r="HR498" s="23"/>
      <c r="HS498" s="23"/>
      <c r="HT498" s="23"/>
      <c r="HU498" s="23"/>
      <c r="HV498" s="23"/>
      <c r="HW498" s="23"/>
      <c r="HX498" s="23"/>
      <c r="HY498" s="23"/>
      <c r="HZ498" s="23"/>
      <c r="IA498" s="23"/>
      <c r="IB498" s="23"/>
      <c r="IC498" s="23"/>
      <c r="ID498" s="23"/>
      <c r="IE498" s="23"/>
      <c r="IF498" s="23"/>
      <c r="IG498" s="23"/>
      <c r="IH498" s="23"/>
      <c r="II498" s="23"/>
      <c r="IJ498" s="23"/>
      <c r="IK498" s="23"/>
      <c r="IL498" s="23"/>
      <c r="IM498" s="23"/>
      <c r="IN498" s="23"/>
      <c r="IO498" s="23"/>
      <c r="IP498" s="23"/>
      <c r="IQ498" s="23"/>
      <c r="IR498" s="23"/>
      <c r="IS498" s="23"/>
      <c r="IT498" s="23"/>
      <c r="IU498" s="23"/>
    </row>
    <row r="499" spans="1:255" customFormat="1" ht="23.25" customHeight="1" x14ac:dyDescent="0.2">
      <c r="A499" s="266" t="s">
        <v>573</v>
      </c>
      <c r="B499" s="265" t="s">
        <v>594</v>
      </c>
      <c r="C499" s="264" t="s">
        <v>593</v>
      </c>
      <c r="D499" s="263" t="s">
        <v>194</v>
      </c>
      <c r="E499" s="262">
        <v>0.29599999999999999</v>
      </c>
      <c r="F499" s="261"/>
      <c r="G499" s="260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>
        <v>265</v>
      </c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23"/>
      <c r="BC499" s="23"/>
      <c r="BD499" s="23"/>
      <c r="BE499" s="23"/>
      <c r="BF499" s="23"/>
      <c r="BG499" s="23"/>
      <c r="BH499" s="23"/>
      <c r="BI499" s="23"/>
      <c r="BJ499" s="23"/>
      <c r="BK499" s="23"/>
      <c r="BL499" s="23"/>
      <c r="BM499" s="23"/>
      <c r="BN499" s="23"/>
      <c r="BO499" s="23"/>
      <c r="BP499" s="23"/>
      <c r="BQ499" s="23"/>
      <c r="BR499" s="23"/>
      <c r="BS499" s="23"/>
      <c r="BT499" s="23"/>
      <c r="BU499" s="23"/>
      <c r="BV499" s="23"/>
      <c r="BW499" s="23"/>
      <c r="BX499" s="23"/>
      <c r="BY499" s="23"/>
      <c r="BZ499" s="23"/>
      <c r="CA499" s="23"/>
      <c r="CB499" s="23"/>
      <c r="CC499" s="23"/>
      <c r="CD499" s="23"/>
      <c r="CE499" s="23"/>
      <c r="CF499" s="23"/>
      <c r="CG499" s="23"/>
      <c r="CH499" s="23"/>
      <c r="CI499" s="23"/>
      <c r="CJ499" s="23"/>
      <c r="CK499" s="23"/>
      <c r="CL499" s="23"/>
      <c r="CM499" s="23"/>
      <c r="CN499" s="23"/>
      <c r="CO499" s="23"/>
      <c r="CP499" s="23"/>
      <c r="CQ499" s="23"/>
      <c r="CR499" s="23"/>
      <c r="CS499" s="23"/>
      <c r="CT499" s="23"/>
      <c r="CU499" s="23"/>
      <c r="CV499" s="23"/>
      <c r="CW499" s="23"/>
      <c r="CX499" s="23"/>
      <c r="CY499" s="23"/>
      <c r="CZ499" s="23"/>
      <c r="DA499" s="23"/>
      <c r="DB499" s="23"/>
      <c r="DC499" s="23"/>
      <c r="DD499" s="23"/>
      <c r="DE499" s="23"/>
      <c r="DF499" s="23"/>
      <c r="DG499" s="23"/>
      <c r="DH499" s="23"/>
      <c r="DI499" s="23">
        <v>44.76</v>
      </c>
      <c r="DJ499" s="23"/>
      <c r="DK499" s="23"/>
      <c r="DL499" s="252">
        <v>44.76</v>
      </c>
      <c r="DM499" s="23">
        <v>265</v>
      </c>
      <c r="DN499" s="23"/>
      <c r="DO499" s="23"/>
      <c r="DP499" s="23"/>
      <c r="DQ499" s="23"/>
      <c r="DR499" s="23"/>
      <c r="DS499" s="23"/>
      <c r="DT499" s="23"/>
      <c r="DU499" s="23"/>
      <c r="DV499" s="23"/>
      <c r="DW499" s="23"/>
      <c r="DX499" s="23"/>
      <c r="DY499" s="23"/>
      <c r="DZ499" s="23"/>
      <c r="EA499" s="23"/>
      <c r="EB499" s="23"/>
      <c r="EC499" s="23"/>
      <c r="ED499" s="23"/>
      <c r="EE499" s="23"/>
      <c r="EF499" s="23"/>
      <c r="EG499" s="23"/>
      <c r="EH499" s="23"/>
      <c r="EI499" s="23"/>
      <c r="EJ499" s="23"/>
      <c r="EK499" s="23"/>
      <c r="EL499" s="23"/>
      <c r="EM499" s="23"/>
      <c r="EN499" s="23"/>
      <c r="EO499" s="23"/>
      <c r="EP499" s="23"/>
      <c r="EQ499" s="23"/>
      <c r="ER499" s="23"/>
      <c r="ES499" s="23"/>
      <c r="ET499" s="23"/>
      <c r="EU499" s="23"/>
      <c r="EV499" s="23"/>
      <c r="EW499" s="23"/>
      <c r="EX499" s="23"/>
      <c r="EY499" s="23"/>
      <c r="EZ499" s="23"/>
      <c r="FA499" s="23"/>
      <c r="FB499" s="23"/>
      <c r="FC499" s="23"/>
      <c r="FD499" s="23"/>
      <c r="FE499" s="23"/>
      <c r="FF499" s="23"/>
      <c r="FG499" s="23"/>
      <c r="FH499" s="23"/>
      <c r="FI499" s="23"/>
      <c r="FJ499" s="23"/>
      <c r="FK499" s="23"/>
      <c r="FL499" s="23"/>
      <c r="FM499" s="23"/>
      <c r="FN499" s="23"/>
      <c r="FO499" s="23"/>
      <c r="FP499" s="23"/>
      <c r="FQ499" s="23"/>
      <c r="FR499" s="23"/>
      <c r="FS499" s="23"/>
      <c r="FT499" s="23"/>
      <c r="FU499" s="23"/>
      <c r="FV499" s="23"/>
      <c r="FW499" s="23"/>
      <c r="FX499" s="23"/>
      <c r="FY499" s="23"/>
      <c r="FZ499" s="23"/>
      <c r="GA499" s="23"/>
      <c r="GB499" s="23"/>
      <c r="GC499" s="23"/>
      <c r="GD499" s="23"/>
      <c r="GE499" s="23"/>
      <c r="GF499" s="23"/>
      <c r="GG499" s="23"/>
      <c r="GH499" s="23"/>
      <c r="GI499" s="23"/>
      <c r="GJ499" s="23"/>
      <c r="GK499" s="23"/>
      <c r="GL499" s="23"/>
      <c r="GM499" s="23"/>
      <c r="GN499" s="23"/>
      <c r="GO499" s="23"/>
      <c r="GP499" s="23"/>
      <c r="GQ499" s="23"/>
      <c r="GR499" s="23"/>
      <c r="GS499" s="23"/>
      <c r="GT499" s="23"/>
      <c r="GU499" s="23"/>
      <c r="GV499" s="23"/>
      <c r="GW499" s="23"/>
      <c r="GX499" s="23"/>
      <c r="GY499" s="23"/>
      <c r="GZ499" s="23"/>
      <c r="HA499" s="23"/>
      <c r="HB499" s="23"/>
      <c r="HC499" s="23"/>
      <c r="HD499" s="23"/>
      <c r="HE499" s="23"/>
      <c r="HF499" s="23"/>
      <c r="HG499" s="23"/>
      <c r="HH499" s="23"/>
      <c r="HI499" s="23"/>
      <c r="HJ499" s="23"/>
      <c r="HK499" s="23"/>
      <c r="HL499" s="23"/>
      <c r="HM499" s="23"/>
      <c r="HN499" s="23"/>
      <c r="HO499" s="23"/>
      <c r="HP499" s="23"/>
      <c r="HQ499" s="23"/>
      <c r="HR499" s="23"/>
      <c r="HS499" s="23"/>
      <c r="HT499" s="23"/>
      <c r="HU499" s="23"/>
      <c r="HV499" s="23"/>
      <c r="HW499" s="23"/>
      <c r="HX499" s="23"/>
      <c r="HY499" s="23"/>
      <c r="HZ499" s="23"/>
      <c r="IA499" s="23"/>
      <c r="IB499" s="23"/>
      <c r="IC499" s="23"/>
      <c r="ID499" s="23"/>
      <c r="IE499" s="23"/>
      <c r="IF499" s="23"/>
      <c r="IG499" s="23"/>
      <c r="IH499" s="23"/>
      <c r="II499" s="23"/>
      <c r="IJ499" s="23"/>
      <c r="IK499" s="23"/>
      <c r="IL499" s="23"/>
      <c r="IM499" s="23"/>
      <c r="IN499" s="23"/>
      <c r="IO499" s="23"/>
      <c r="IP499" s="23"/>
      <c r="IQ499" s="23"/>
      <c r="IR499" s="23"/>
      <c r="IS499" s="23"/>
      <c r="IT499" s="23"/>
      <c r="IU499" s="23"/>
    </row>
    <row r="500" spans="1:255" customFormat="1" ht="23.25" customHeight="1" x14ac:dyDescent="0.2">
      <c r="A500" s="259" t="s">
        <v>938</v>
      </c>
      <c r="B500" s="258" t="s">
        <v>434</v>
      </c>
      <c r="C500" s="257" t="s">
        <v>435</v>
      </c>
      <c r="D500" s="256" t="s">
        <v>194</v>
      </c>
      <c r="E500" s="255">
        <v>1.1839999999999999</v>
      </c>
      <c r="F500" s="254"/>
      <c r="G500" s="25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>
        <v>17</v>
      </c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23"/>
      <c r="BC500" s="23"/>
      <c r="BD500" s="23"/>
      <c r="BE500" s="23"/>
      <c r="BF500" s="23"/>
      <c r="BG500" s="23"/>
      <c r="BH500" s="23"/>
      <c r="BI500" s="23"/>
      <c r="BJ500" s="23"/>
      <c r="BK500" s="23"/>
      <c r="BL500" s="23"/>
      <c r="BM500" s="23"/>
      <c r="BN500" s="23"/>
      <c r="BO500" s="23"/>
      <c r="BP500" s="23"/>
      <c r="BQ500" s="23"/>
      <c r="BR500" s="23"/>
      <c r="BS500" s="23"/>
      <c r="BT500" s="23"/>
      <c r="BU500" s="23"/>
      <c r="BV500" s="23"/>
      <c r="BW500" s="23"/>
      <c r="BX500" s="23"/>
      <c r="BY500" s="23"/>
      <c r="BZ500" s="23"/>
      <c r="CA500" s="23"/>
      <c r="CB500" s="23"/>
      <c r="CC500" s="23"/>
      <c r="CD500" s="23"/>
      <c r="CE500" s="23"/>
      <c r="CF500" s="23"/>
      <c r="CG500" s="23"/>
      <c r="CH500" s="23"/>
      <c r="CI500" s="23"/>
      <c r="CJ500" s="23"/>
      <c r="CK500" s="23"/>
      <c r="CL500" s="23"/>
      <c r="CM500" s="23"/>
      <c r="CN500" s="23"/>
      <c r="CO500" s="23"/>
      <c r="CP500" s="23"/>
      <c r="CQ500" s="23"/>
      <c r="CR500" s="23"/>
      <c r="CS500" s="23"/>
      <c r="CT500" s="23"/>
      <c r="CU500" s="23"/>
      <c r="CV500" s="23"/>
      <c r="CW500" s="23"/>
      <c r="CX500" s="23"/>
      <c r="CY500" s="23"/>
      <c r="CZ500" s="23"/>
      <c r="DA500" s="23"/>
      <c r="DB500" s="23"/>
      <c r="DC500" s="23"/>
      <c r="DD500" s="23"/>
      <c r="DE500" s="23"/>
      <c r="DF500" s="23"/>
      <c r="DG500" s="23"/>
      <c r="DH500" s="23"/>
      <c r="DI500" s="23">
        <v>2.87</v>
      </c>
      <c r="DJ500" s="23"/>
      <c r="DK500" s="23"/>
      <c r="DL500" s="252">
        <v>2.87</v>
      </c>
      <c r="DM500" s="23">
        <v>17</v>
      </c>
      <c r="DN500" s="23"/>
      <c r="DO500" s="23"/>
      <c r="DP500" s="23"/>
      <c r="DQ500" s="23"/>
      <c r="DR500" s="23"/>
      <c r="DS500" s="23"/>
      <c r="DT500" s="23"/>
      <c r="DU500" s="23"/>
      <c r="DV500" s="23"/>
      <c r="DW500" s="23"/>
      <c r="DX500" s="23"/>
      <c r="DY500" s="23"/>
      <c r="DZ500" s="23"/>
      <c r="EA500" s="23"/>
      <c r="EB500" s="23"/>
      <c r="EC500" s="23"/>
      <c r="ED500" s="23"/>
      <c r="EE500" s="23"/>
      <c r="EF500" s="23"/>
      <c r="EG500" s="23"/>
      <c r="EH500" s="23"/>
      <c r="EI500" s="23"/>
      <c r="EJ500" s="23"/>
      <c r="EK500" s="23"/>
      <c r="EL500" s="23"/>
      <c r="EM500" s="23"/>
      <c r="EN500" s="23"/>
      <c r="EO500" s="23"/>
      <c r="EP500" s="23"/>
      <c r="EQ500" s="23"/>
      <c r="ER500" s="23"/>
      <c r="ES500" s="23"/>
      <c r="ET500" s="23"/>
      <c r="EU500" s="23"/>
      <c r="EV500" s="23"/>
      <c r="EW500" s="23"/>
      <c r="EX500" s="23"/>
      <c r="EY500" s="23"/>
      <c r="EZ500" s="23"/>
      <c r="FA500" s="23"/>
      <c r="FB500" s="23"/>
      <c r="FC500" s="23"/>
      <c r="FD500" s="23"/>
      <c r="FE500" s="23"/>
      <c r="FF500" s="23"/>
      <c r="FG500" s="23"/>
      <c r="FH500" s="23"/>
      <c r="FI500" s="23"/>
      <c r="FJ500" s="23"/>
      <c r="FK500" s="23"/>
      <c r="FL500" s="23"/>
      <c r="FM500" s="23"/>
      <c r="FN500" s="23"/>
      <c r="FO500" s="23"/>
      <c r="FP500" s="23"/>
      <c r="FQ500" s="23"/>
      <c r="FR500" s="23"/>
      <c r="FS500" s="23"/>
      <c r="FT500" s="23"/>
      <c r="FU500" s="23"/>
      <c r="FV500" s="23"/>
      <c r="FW500" s="23"/>
      <c r="FX500" s="23"/>
      <c r="FY500" s="23"/>
      <c r="FZ500" s="23"/>
      <c r="GA500" s="23"/>
      <c r="GB500" s="23"/>
      <c r="GC500" s="23"/>
      <c r="GD500" s="23"/>
      <c r="GE500" s="23"/>
      <c r="GF500" s="23"/>
      <c r="GG500" s="23"/>
      <c r="GH500" s="23"/>
      <c r="GI500" s="23"/>
      <c r="GJ500" s="23"/>
      <c r="GK500" s="23"/>
      <c r="GL500" s="23"/>
      <c r="GM500" s="23"/>
      <c r="GN500" s="23"/>
      <c r="GO500" s="23"/>
      <c r="GP500" s="23"/>
      <c r="GQ500" s="23"/>
      <c r="GR500" s="23"/>
      <c r="GS500" s="23"/>
      <c r="GT500" s="23"/>
      <c r="GU500" s="23"/>
      <c r="GV500" s="23"/>
      <c r="GW500" s="23"/>
      <c r="GX500" s="23"/>
      <c r="GY500" s="23"/>
      <c r="GZ500" s="23"/>
      <c r="HA500" s="23"/>
      <c r="HB500" s="23"/>
      <c r="HC500" s="23"/>
      <c r="HD500" s="23"/>
      <c r="HE500" s="23"/>
      <c r="HF500" s="23"/>
      <c r="HG500" s="23"/>
      <c r="HH500" s="23"/>
      <c r="HI500" s="23"/>
      <c r="HJ500" s="23"/>
      <c r="HK500" s="23"/>
      <c r="HL500" s="23"/>
      <c r="HM500" s="23"/>
      <c r="HN500" s="23"/>
      <c r="HO500" s="23"/>
      <c r="HP500" s="23"/>
      <c r="HQ500" s="23"/>
      <c r="HR500" s="23"/>
      <c r="HS500" s="23"/>
      <c r="HT500" s="23"/>
      <c r="HU500" s="23"/>
      <c r="HV500" s="23"/>
      <c r="HW500" s="23"/>
      <c r="HX500" s="23"/>
      <c r="HY500" s="23"/>
      <c r="HZ500" s="23"/>
      <c r="IA500" s="23"/>
      <c r="IB500" s="23"/>
      <c r="IC500" s="23"/>
      <c r="ID500" s="23"/>
      <c r="IE500" s="23"/>
      <c r="IF500" s="23"/>
      <c r="IG500" s="23"/>
      <c r="IH500" s="23"/>
      <c r="II500" s="23"/>
      <c r="IJ500" s="23"/>
      <c r="IK500" s="23"/>
      <c r="IL500" s="23"/>
      <c r="IM500" s="23"/>
      <c r="IN500" s="23"/>
      <c r="IO500" s="23"/>
      <c r="IP500" s="23"/>
      <c r="IQ500" s="23"/>
      <c r="IR500" s="23"/>
      <c r="IS500" s="23"/>
      <c r="IT500" s="23"/>
      <c r="IU500" s="23"/>
    </row>
    <row r="501" spans="1:255" customFormat="1" ht="23.25" customHeight="1" x14ac:dyDescent="0.2">
      <c r="A501" s="101">
        <v>11</v>
      </c>
      <c r="B501" s="109" t="s">
        <v>471</v>
      </c>
      <c r="C501" s="102" t="s">
        <v>472</v>
      </c>
      <c r="D501" s="103" t="s">
        <v>473</v>
      </c>
      <c r="E501" s="104">
        <v>11.84</v>
      </c>
      <c r="F501" s="243"/>
      <c r="G501" s="108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  <c r="BI501" s="23"/>
      <c r="BJ501" s="23"/>
      <c r="BK501" s="23"/>
      <c r="BL501" s="23"/>
      <c r="BM501" s="23"/>
      <c r="BN501" s="23"/>
      <c r="BO501" s="23"/>
      <c r="BP501" s="23"/>
      <c r="BQ501" s="23"/>
      <c r="BR501" s="23"/>
      <c r="BS501" s="23"/>
      <c r="BT501" s="23"/>
      <c r="BU501" s="23"/>
      <c r="BV501" s="23"/>
      <c r="BW501" s="23"/>
      <c r="BX501" s="23"/>
      <c r="BY501" s="23"/>
      <c r="BZ501" s="23"/>
      <c r="CA501" s="23"/>
      <c r="CB501" s="23"/>
      <c r="CC501" s="23"/>
      <c r="CD501" s="23"/>
      <c r="CE501" s="23"/>
      <c r="CF501" s="23"/>
      <c r="CG501" s="23"/>
      <c r="CH501" s="23"/>
      <c r="CI501" s="23"/>
      <c r="CJ501" s="23"/>
      <c r="CK501" s="23"/>
      <c r="CL501" s="23"/>
      <c r="CM501" s="23"/>
      <c r="CN501" s="23"/>
      <c r="CO501" s="23"/>
      <c r="CP501" s="23"/>
      <c r="CQ501" s="23"/>
      <c r="CR501" s="23"/>
      <c r="CS501" s="23"/>
      <c r="CT501" s="23"/>
      <c r="CU501" s="23"/>
      <c r="CV501" s="23"/>
      <c r="CW501" s="23"/>
      <c r="CX501" s="23"/>
      <c r="CY501" s="23"/>
      <c r="CZ501" s="23"/>
      <c r="DA501" s="23"/>
      <c r="DB501" s="23"/>
      <c r="DC501" s="23"/>
      <c r="DD501" s="23"/>
      <c r="DE501" s="23"/>
      <c r="DF501" s="23"/>
      <c r="DG501" s="23"/>
      <c r="DH501" s="23"/>
      <c r="DI501" s="23"/>
      <c r="DJ501" s="23"/>
      <c r="DK501" s="23"/>
      <c r="DL501" s="23"/>
      <c r="DM501" s="23"/>
      <c r="DN501" s="23"/>
      <c r="DO501" s="23"/>
      <c r="DP501" s="23"/>
      <c r="DQ501" s="23"/>
      <c r="DR501" s="23"/>
      <c r="DS501" s="23"/>
      <c r="DT501" s="23"/>
      <c r="DU501" s="23"/>
      <c r="DV501" s="23"/>
      <c r="DW501" s="23"/>
      <c r="DX501" s="23"/>
      <c r="DY501" s="23"/>
      <c r="DZ501" s="23"/>
      <c r="EA501" s="23"/>
      <c r="EB501" s="23"/>
      <c r="EC501" s="23"/>
      <c r="ED501" s="23"/>
      <c r="EE501" s="23"/>
      <c r="EF501" s="23"/>
      <c r="EG501" s="23"/>
      <c r="EH501" s="23"/>
      <c r="EI501" s="23"/>
      <c r="EJ501" s="23"/>
      <c r="EK501" s="23"/>
      <c r="EL501" s="23"/>
      <c r="EM501" s="23"/>
      <c r="EN501" s="23"/>
      <c r="EO501" s="23"/>
      <c r="EP501" s="23"/>
      <c r="EQ501" s="23"/>
      <c r="ER501" s="23"/>
      <c r="ES501" s="23"/>
      <c r="ET501" s="23"/>
      <c r="EU501" s="23"/>
      <c r="EV501" s="23"/>
      <c r="EW501" s="23"/>
      <c r="EX501" s="23"/>
      <c r="EY501" s="23"/>
      <c r="EZ501" s="23"/>
      <c r="FA501" s="23"/>
      <c r="FB501" s="23"/>
      <c r="FC501" s="23"/>
      <c r="FD501" s="23"/>
      <c r="FE501" s="23"/>
      <c r="FF501" s="23"/>
      <c r="FG501" s="23"/>
      <c r="FH501" s="23"/>
      <c r="FI501" s="23"/>
      <c r="FJ501" s="23"/>
      <c r="FK501" s="23"/>
      <c r="FL501" s="23"/>
      <c r="FM501" s="23"/>
      <c r="FN501" s="23"/>
      <c r="FO501" s="23"/>
      <c r="FP501" s="23"/>
      <c r="FQ501" s="23"/>
      <c r="FR501" s="23"/>
      <c r="FS501" s="23"/>
      <c r="FT501" s="23"/>
      <c r="FU501" s="23"/>
      <c r="FV501" s="23"/>
      <c r="FW501" s="23"/>
      <c r="FX501" s="23"/>
      <c r="FY501" s="23"/>
      <c r="FZ501" s="23"/>
      <c r="GA501" s="23"/>
      <c r="GB501" s="23"/>
      <c r="GC501" s="23"/>
      <c r="GD501" s="23"/>
      <c r="GE501" s="23"/>
      <c r="GF501" s="23"/>
      <c r="GG501" s="23"/>
      <c r="GH501" s="23"/>
      <c r="GI501" s="23"/>
      <c r="GJ501" s="23"/>
      <c r="GK501" s="23"/>
      <c r="GL501" s="23"/>
      <c r="GM501" s="23"/>
      <c r="GN501" s="23"/>
      <c r="GO501" s="23"/>
      <c r="GP501" s="23"/>
      <c r="GQ501" s="23"/>
      <c r="GR501" s="23"/>
      <c r="GS501" s="23"/>
      <c r="GT501" s="23"/>
      <c r="GU501" s="23"/>
      <c r="GV501" s="23"/>
      <c r="GW501" s="23"/>
      <c r="GX501" s="23"/>
      <c r="GY501" s="23"/>
      <c r="GZ501" s="23"/>
      <c r="HA501" s="23"/>
      <c r="HB501" s="23"/>
      <c r="HC501" s="23"/>
      <c r="HD501" s="23"/>
      <c r="HE501" s="23"/>
      <c r="HF501" s="23"/>
      <c r="HG501" s="23"/>
      <c r="HH501" s="23"/>
      <c r="HI501" s="23"/>
      <c r="HJ501" s="23"/>
      <c r="HK501" s="23"/>
      <c r="HL501" s="23"/>
      <c r="HM501" s="23"/>
      <c r="HN501" s="23"/>
      <c r="HO501" s="23"/>
      <c r="HP501" s="23"/>
      <c r="HQ501" s="23"/>
      <c r="HR501" s="23"/>
      <c r="HS501" s="23"/>
      <c r="HT501" s="23"/>
      <c r="HU501" s="23"/>
      <c r="HV501" s="23"/>
      <c r="HW501" s="23"/>
      <c r="HX501" s="23"/>
      <c r="HY501" s="23"/>
      <c r="HZ501" s="23"/>
      <c r="IA501" s="23"/>
      <c r="IB501" s="23"/>
      <c r="IC501" s="23"/>
      <c r="ID501" s="23"/>
      <c r="IE501" s="23"/>
      <c r="IF501" s="23"/>
      <c r="IG501" s="23"/>
      <c r="IH501" s="23"/>
      <c r="II501" s="23"/>
      <c r="IJ501" s="23"/>
      <c r="IK501" s="23"/>
      <c r="IL501" s="23"/>
      <c r="IM501" s="23"/>
      <c r="IN501" s="23"/>
      <c r="IO501" s="23"/>
      <c r="IP501" s="23"/>
      <c r="IQ501" s="23"/>
      <c r="IR501" s="23"/>
      <c r="IS501" s="23"/>
      <c r="IT501" s="23"/>
      <c r="IU501" s="23"/>
    </row>
    <row r="502" spans="1:255" customFormat="1" ht="23.25" customHeight="1" x14ac:dyDescent="0.2">
      <c r="A502" s="259" t="s">
        <v>572</v>
      </c>
      <c r="B502" s="258" t="s">
        <v>518</v>
      </c>
      <c r="C502" s="257" t="s">
        <v>519</v>
      </c>
      <c r="D502" s="256" t="s">
        <v>490</v>
      </c>
      <c r="E502" s="255">
        <v>0.16575999999999999</v>
      </c>
      <c r="F502" s="254"/>
      <c r="G502" s="25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>
        <v>524</v>
      </c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23"/>
      <c r="BC502" s="23"/>
      <c r="BD502" s="23"/>
      <c r="BE502" s="23"/>
      <c r="BF502" s="23"/>
      <c r="BG502" s="23"/>
      <c r="BH502" s="23"/>
      <c r="BI502" s="23"/>
      <c r="BJ502" s="23"/>
      <c r="BK502" s="23"/>
      <c r="BL502" s="23"/>
      <c r="BM502" s="23"/>
      <c r="BN502" s="23"/>
      <c r="BO502" s="23"/>
      <c r="BP502" s="23"/>
      <c r="BQ502" s="23"/>
      <c r="BR502" s="23"/>
      <c r="BS502" s="23"/>
      <c r="BT502" s="23"/>
      <c r="BU502" s="23"/>
      <c r="BV502" s="23"/>
      <c r="BW502" s="23"/>
      <c r="BX502" s="23"/>
      <c r="BY502" s="23"/>
      <c r="BZ502" s="23"/>
      <c r="CA502" s="23"/>
      <c r="CB502" s="23"/>
      <c r="CC502" s="23"/>
      <c r="CD502" s="23"/>
      <c r="CE502" s="23"/>
      <c r="CF502" s="23"/>
      <c r="CG502" s="23"/>
      <c r="CH502" s="23"/>
      <c r="CI502" s="23"/>
      <c r="CJ502" s="23"/>
      <c r="CK502" s="23"/>
      <c r="CL502" s="23"/>
      <c r="CM502" s="23"/>
      <c r="CN502" s="23"/>
      <c r="CO502" s="23"/>
      <c r="CP502" s="23"/>
      <c r="CQ502" s="23"/>
      <c r="CR502" s="23"/>
      <c r="CS502" s="23"/>
      <c r="CT502" s="23"/>
      <c r="CU502" s="23"/>
      <c r="CV502" s="23"/>
      <c r="CW502" s="23"/>
      <c r="CX502" s="23"/>
      <c r="CY502" s="23"/>
      <c r="CZ502" s="23"/>
      <c r="DA502" s="23"/>
      <c r="DB502" s="23"/>
      <c r="DC502" s="23"/>
      <c r="DD502" s="23"/>
      <c r="DE502" s="23"/>
      <c r="DF502" s="23"/>
      <c r="DG502" s="23"/>
      <c r="DH502" s="23"/>
      <c r="DI502" s="23">
        <v>44.26</v>
      </c>
      <c r="DJ502" s="23"/>
      <c r="DK502" s="23"/>
      <c r="DL502" s="252">
        <v>44.26</v>
      </c>
      <c r="DM502" s="23">
        <v>524</v>
      </c>
      <c r="DN502" s="23"/>
      <c r="DO502" s="23"/>
      <c r="DP502" s="23"/>
      <c r="DQ502" s="23"/>
      <c r="DR502" s="23"/>
      <c r="DS502" s="23"/>
      <c r="DT502" s="23"/>
      <c r="DU502" s="23"/>
      <c r="DV502" s="23"/>
      <c r="DW502" s="23"/>
      <c r="DX502" s="23"/>
      <c r="DY502" s="23"/>
      <c r="DZ502" s="23"/>
      <c r="EA502" s="23"/>
      <c r="EB502" s="23"/>
      <c r="EC502" s="23"/>
      <c r="ED502" s="23"/>
      <c r="EE502" s="23"/>
      <c r="EF502" s="23"/>
      <c r="EG502" s="23"/>
      <c r="EH502" s="23"/>
      <c r="EI502" s="23"/>
      <c r="EJ502" s="23"/>
      <c r="EK502" s="23"/>
      <c r="EL502" s="23"/>
      <c r="EM502" s="23"/>
      <c r="EN502" s="23"/>
      <c r="EO502" s="23"/>
      <c r="EP502" s="23"/>
      <c r="EQ502" s="23"/>
      <c r="ER502" s="23"/>
      <c r="ES502" s="23"/>
      <c r="ET502" s="23"/>
      <c r="EU502" s="23"/>
      <c r="EV502" s="23"/>
      <c r="EW502" s="23"/>
      <c r="EX502" s="23"/>
      <c r="EY502" s="23"/>
      <c r="EZ502" s="23"/>
      <c r="FA502" s="23"/>
      <c r="FB502" s="23"/>
      <c r="FC502" s="23"/>
      <c r="FD502" s="23"/>
      <c r="FE502" s="23"/>
      <c r="FF502" s="23"/>
      <c r="FG502" s="23"/>
      <c r="FH502" s="23"/>
      <c r="FI502" s="23"/>
      <c r="FJ502" s="23"/>
      <c r="FK502" s="23"/>
      <c r="FL502" s="23"/>
      <c r="FM502" s="23"/>
      <c r="FN502" s="23"/>
      <c r="FO502" s="23"/>
      <c r="FP502" s="23"/>
      <c r="FQ502" s="23"/>
      <c r="FR502" s="23"/>
      <c r="FS502" s="23"/>
      <c r="FT502" s="23"/>
      <c r="FU502" s="23"/>
      <c r="FV502" s="23"/>
      <c r="FW502" s="23"/>
      <c r="FX502" s="23"/>
      <c r="FY502" s="23"/>
      <c r="FZ502" s="23"/>
      <c r="GA502" s="23"/>
      <c r="GB502" s="23"/>
      <c r="GC502" s="23"/>
      <c r="GD502" s="23"/>
      <c r="GE502" s="23"/>
      <c r="GF502" s="23"/>
      <c r="GG502" s="23"/>
      <c r="GH502" s="23"/>
      <c r="GI502" s="23"/>
      <c r="GJ502" s="23"/>
      <c r="GK502" s="23"/>
      <c r="GL502" s="23"/>
      <c r="GM502" s="23"/>
      <c r="GN502" s="23"/>
      <c r="GO502" s="23"/>
      <c r="GP502" s="23"/>
      <c r="GQ502" s="23"/>
      <c r="GR502" s="23"/>
      <c r="GS502" s="23"/>
      <c r="GT502" s="23"/>
      <c r="GU502" s="23"/>
      <c r="GV502" s="23"/>
      <c r="GW502" s="23"/>
      <c r="GX502" s="23"/>
      <c r="GY502" s="23"/>
      <c r="GZ502" s="23"/>
      <c r="HA502" s="23"/>
      <c r="HB502" s="23"/>
      <c r="HC502" s="23"/>
      <c r="HD502" s="23"/>
      <c r="HE502" s="23"/>
      <c r="HF502" s="23"/>
      <c r="HG502" s="23"/>
      <c r="HH502" s="23"/>
      <c r="HI502" s="23"/>
      <c r="HJ502" s="23"/>
      <c r="HK502" s="23"/>
      <c r="HL502" s="23"/>
      <c r="HM502" s="23"/>
      <c r="HN502" s="23"/>
      <c r="HO502" s="23"/>
      <c r="HP502" s="23"/>
      <c r="HQ502" s="23"/>
      <c r="HR502" s="23"/>
      <c r="HS502" s="23"/>
      <c r="HT502" s="23"/>
      <c r="HU502" s="23"/>
      <c r="HV502" s="23"/>
      <c r="HW502" s="23"/>
      <c r="HX502" s="23"/>
      <c r="HY502" s="23"/>
      <c r="HZ502" s="23"/>
      <c r="IA502" s="23"/>
      <c r="IB502" s="23"/>
      <c r="IC502" s="23"/>
      <c r="ID502" s="23"/>
      <c r="IE502" s="23"/>
      <c r="IF502" s="23"/>
      <c r="IG502" s="23"/>
      <c r="IH502" s="23"/>
      <c r="II502" s="23"/>
      <c r="IJ502" s="23"/>
      <c r="IK502" s="23"/>
      <c r="IL502" s="23"/>
      <c r="IM502" s="23"/>
      <c r="IN502" s="23"/>
      <c r="IO502" s="23"/>
      <c r="IP502" s="23"/>
      <c r="IQ502" s="23"/>
      <c r="IR502" s="23"/>
      <c r="IS502" s="23"/>
      <c r="IT502" s="23"/>
      <c r="IU502" s="23"/>
    </row>
    <row r="503" spans="1:255" customFormat="1" ht="23.25" customHeight="1" x14ac:dyDescent="0.2">
      <c r="A503" s="101">
        <v>12</v>
      </c>
      <c r="B503" s="109" t="s">
        <v>474</v>
      </c>
      <c r="C503" s="102" t="s">
        <v>475</v>
      </c>
      <c r="D503" s="103" t="s">
        <v>473</v>
      </c>
      <c r="E503" s="104">
        <v>-11.84</v>
      </c>
      <c r="F503" s="243"/>
      <c r="G503" s="108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  <c r="BD503" s="23"/>
      <c r="BE503" s="23"/>
      <c r="BF503" s="23"/>
      <c r="BG503" s="23"/>
      <c r="BH503" s="23"/>
      <c r="BI503" s="23"/>
      <c r="BJ503" s="23"/>
      <c r="BK503" s="23"/>
      <c r="BL503" s="23"/>
      <c r="BM503" s="23"/>
      <c r="BN503" s="23"/>
      <c r="BO503" s="23"/>
      <c r="BP503" s="23"/>
      <c r="BQ503" s="23"/>
      <c r="BR503" s="23"/>
      <c r="BS503" s="23"/>
      <c r="BT503" s="23"/>
      <c r="BU503" s="23"/>
      <c r="BV503" s="23"/>
      <c r="BW503" s="23"/>
      <c r="BX503" s="23"/>
      <c r="BY503" s="23"/>
      <c r="BZ503" s="23"/>
      <c r="CA503" s="23"/>
      <c r="CB503" s="23"/>
      <c r="CC503" s="23"/>
      <c r="CD503" s="23"/>
      <c r="CE503" s="23"/>
      <c r="CF503" s="23"/>
      <c r="CG503" s="23"/>
      <c r="CH503" s="23"/>
      <c r="CI503" s="23"/>
      <c r="CJ503" s="23"/>
      <c r="CK503" s="23"/>
      <c r="CL503" s="23"/>
      <c r="CM503" s="23"/>
      <c r="CN503" s="23"/>
      <c r="CO503" s="23"/>
      <c r="CP503" s="23"/>
      <c r="CQ503" s="23"/>
      <c r="CR503" s="23"/>
      <c r="CS503" s="23"/>
      <c r="CT503" s="23"/>
      <c r="CU503" s="23"/>
      <c r="CV503" s="23"/>
      <c r="CW503" s="23"/>
      <c r="CX503" s="23"/>
      <c r="CY503" s="23"/>
      <c r="CZ503" s="23"/>
      <c r="DA503" s="23"/>
      <c r="DB503" s="23"/>
      <c r="DC503" s="23"/>
      <c r="DD503" s="23"/>
      <c r="DE503" s="23"/>
      <c r="DF503" s="23"/>
      <c r="DG503" s="23"/>
      <c r="DH503" s="23"/>
      <c r="DI503" s="23"/>
      <c r="DJ503" s="23"/>
      <c r="DK503" s="23"/>
      <c r="DL503" s="23"/>
      <c r="DM503" s="23"/>
      <c r="DN503" s="23"/>
      <c r="DO503" s="23"/>
      <c r="DP503" s="23"/>
      <c r="DQ503" s="23"/>
      <c r="DR503" s="23"/>
      <c r="DS503" s="23"/>
      <c r="DT503" s="23"/>
      <c r="DU503" s="23"/>
      <c r="DV503" s="23"/>
      <c r="DW503" s="23"/>
      <c r="DX503" s="23"/>
      <c r="DY503" s="23"/>
      <c r="DZ503" s="23"/>
      <c r="EA503" s="23"/>
      <c r="EB503" s="23"/>
      <c r="EC503" s="23"/>
      <c r="ED503" s="23"/>
      <c r="EE503" s="23"/>
      <c r="EF503" s="23"/>
      <c r="EG503" s="23"/>
      <c r="EH503" s="23"/>
      <c r="EI503" s="23"/>
      <c r="EJ503" s="23"/>
      <c r="EK503" s="23"/>
      <c r="EL503" s="23"/>
      <c r="EM503" s="23"/>
      <c r="EN503" s="23"/>
      <c r="EO503" s="23"/>
      <c r="EP503" s="23"/>
      <c r="EQ503" s="23"/>
      <c r="ER503" s="23"/>
      <c r="ES503" s="23"/>
      <c r="ET503" s="23"/>
      <c r="EU503" s="23"/>
      <c r="EV503" s="23"/>
      <c r="EW503" s="23"/>
      <c r="EX503" s="23"/>
      <c r="EY503" s="23"/>
      <c r="EZ503" s="23"/>
      <c r="FA503" s="23"/>
      <c r="FB503" s="23"/>
      <c r="FC503" s="23"/>
      <c r="FD503" s="23"/>
      <c r="FE503" s="23"/>
      <c r="FF503" s="23"/>
      <c r="FG503" s="23"/>
      <c r="FH503" s="23"/>
      <c r="FI503" s="23"/>
      <c r="FJ503" s="23"/>
      <c r="FK503" s="23"/>
      <c r="FL503" s="23"/>
      <c r="FM503" s="23"/>
      <c r="FN503" s="23"/>
      <c r="FO503" s="23"/>
      <c r="FP503" s="23"/>
      <c r="FQ503" s="23"/>
      <c r="FR503" s="23"/>
      <c r="FS503" s="23"/>
      <c r="FT503" s="23"/>
      <c r="FU503" s="23"/>
      <c r="FV503" s="23"/>
      <c r="FW503" s="23"/>
      <c r="FX503" s="23"/>
      <c r="FY503" s="23"/>
      <c r="FZ503" s="23"/>
      <c r="GA503" s="23"/>
      <c r="GB503" s="23"/>
      <c r="GC503" s="23"/>
      <c r="GD503" s="23"/>
      <c r="GE503" s="23"/>
      <c r="GF503" s="23"/>
      <c r="GG503" s="23"/>
      <c r="GH503" s="23"/>
      <c r="GI503" s="23"/>
      <c r="GJ503" s="23"/>
      <c r="GK503" s="23"/>
      <c r="GL503" s="23"/>
      <c r="GM503" s="23"/>
      <c r="GN503" s="23"/>
      <c r="GO503" s="23"/>
      <c r="GP503" s="23"/>
      <c r="GQ503" s="23"/>
      <c r="GR503" s="23"/>
      <c r="GS503" s="23"/>
      <c r="GT503" s="23"/>
      <c r="GU503" s="23"/>
      <c r="GV503" s="23"/>
      <c r="GW503" s="23"/>
      <c r="GX503" s="23"/>
      <c r="GY503" s="23"/>
      <c r="GZ503" s="23"/>
      <c r="HA503" s="23"/>
      <c r="HB503" s="23"/>
      <c r="HC503" s="23"/>
      <c r="HD503" s="23"/>
      <c r="HE503" s="23"/>
      <c r="HF503" s="23"/>
      <c r="HG503" s="23"/>
      <c r="HH503" s="23"/>
      <c r="HI503" s="23"/>
      <c r="HJ503" s="23"/>
      <c r="HK503" s="23"/>
      <c r="HL503" s="23"/>
      <c r="HM503" s="23"/>
      <c r="HN503" s="23"/>
      <c r="HO503" s="23"/>
      <c r="HP503" s="23"/>
      <c r="HQ503" s="23"/>
      <c r="HR503" s="23"/>
      <c r="HS503" s="23"/>
      <c r="HT503" s="23"/>
      <c r="HU503" s="23"/>
      <c r="HV503" s="23"/>
      <c r="HW503" s="23"/>
      <c r="HX503" s="23"/>
      <c r="HY503" s="23"/>
      <c r="HZ503" s="23"/>
      <c r="IA503" s="23"/>
      <c r="IB503" s="23"/>
      <c r="IC503" s="23"/>
      <c r="ID503" s="23"/>
      <c r="IE503" s="23"/>
      <c r="IF503" s="23"/>
      <c r="IG503" s="23"/>
      <c r="IH503" s="23"/>
      <c r="II503" s="23"/>
      <c r="IJ503" s="23"/>
      <c r="IK503" s="23"/>
      <c r="IL503" s="23"/>
      <c r="IM503" s="23"/>
      <c r="IN503" s="23"/>
      <c r="IO503" s="23"/>
      <c r="IP503" s="23"/>
      <c r="IQ503" s="23"/>
      <c r="IR503" s="23"/>
      <c r="IS503" s="23"/>
      <c r="IT503" s="23"/>
      <c r="IU503" s="23"/>
    </row>
    <row r="504" spans="1:255" customFormat="1" ht="23.25" customHeight="1" x14ac:dyDescent="0.2">
      <c r="A504" s="266" t="s">
        <v>569</v>
      </c>
      <c r="B504" s="265" t="s">
        <v>518</v>
      </c>
      <c r="C504" s="264" t="s">
        <v>519</v>
      </c>
      <c r="D504" s="263" t="s">
        <v>490</v>
      </c>
      <c r="E504" s="262">
        <v>-2.368E-2</v>
      </c>
      <c r="F504" s="261"/>
      <c r="G504" s="260"/>
      <c r="H504" s="23"/>
      <c r="I504" s="23"/>
      <c r="J504" s="23" t="s">
        <v>1030</v>
      </c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>
        <v>-75</v>
      </c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23"/>
      <c r="BC504" s="23"/>
      <c r="BD504" s="23"/>
      <c r="BE504" s="23"/>
      <c r="BF504" s="23"/>
      <c r="BG504" s="23"/>
      <c r="BH504" s="23"/>
      <c r="BI504" s="23"/>
      <c r="BJ504" s="23"/>
      <c r="BK504" s="23"/>
      <c r="BL504" s="23"/>
      <c r="BM504" s="23"/>
      <c r="BN504" s="23"/>
      <c r="BO504" s="23"/>
      <c r="BP504" s="23"/>
      <c r="BQ504" s="23"/>
      <c r="BR504" s="23"/>
      <c r="BS504" s="23"/>
      <c r="BT504" s="23"/>
      <c r="BU504" s="23"/>
      <c r="BV504" s="23"/>
      <c r="BW504" s="23"/>
      <c r="BX504" s="23"/>
      <c r="BY504" s="23"/>
      <c r="BZ504" s="23"/>
      <c r="CA504" s="23"/>
      <c r="CB504" s="23"/>
      <c r="CC504" s="23"/>
      <c r="CD504" s="23"/>
      <c r="CE504" s="23"/>
      <c r="CF504" s="23"/>
      <c r="CG504" s="23"/>
      <c r="CH504" s="23"/>
      <c r="CI504" s="23"/>
      <c r="CJ504" s="23"/>
      <c r="CK504" s="23"/>
      <c r="CL504" s="23"/>
      <c r="CM504" s="23"/>
      <c r="CN504" s="23"/>
      <c r="CO504" s="23"/>
      <c r="CP504" s="23"/>
      <c r="CQ504" s="23"/>
      <c r="CR504" s="23"/>
      <c r="CS504" s="23"/>
      <c r="CT504" s="23"/>
      <c r="CU504" s="23"/>
      <c r="CV504" s="23"/>
      <c r="CW504" s="23"/>
      <c r="CX504" s="23"/>
      <c r="CY504" s="23"/>
      <c r="CZ504" s="23"/>
      <c r="DA504" s="23"/>
      <c r="DB504" s="23"/>
      <c r="DC504" s="23"/>
      <c r="DD504" s="23"/>
      <c r="DE504" s="23"/>
      <c r="DF504" s="23"/>
      <c r="DG504" s="23"/>
      <c r="DH504" s="23"/>
      <c r="DI504" s="23">
        <v>0</v>
      </c>
      <c r="DJ504" s="23"/>
      <c r="DK504" s="23"/>
      <c r="DL504" s="252">
        <v>0</v>
      </c>
      <c r="DM504" s="23">
        <v>-75</v>
      </c>
      <c r="DN504" s="23"/>
      <c r="DO504" s="23"/>
      <c r="DP504" s="23"/>
      <c r="DQ504" s="23"/>
      <c r="DR504" s="23"/>
      <c r="DS504" s="23"/>
      <c r="DT504" s="23"/>
      <c r="DU504" s="23"/>
      <c r="DV504" s="23"/>
      <c r="DW504" s="23"/>
      <c r="DX504" s="23"/>
      <c r="DY504" s="23"/>
      <c r="DZ504" s="23"/>
      <c r="EA504" s="23"/>
      <c r="EB504" s="23"/>
      <c r="EC504" s="23"/>
      <c r="ED504" s="23"/>
      <c r="EE504" s="23"/>
      <c r="EF504" s="23"/>
      <c r="EG504" s="23"/>
      <c r="EH504" s="23"/>
      <c r="EI504" s="23"/>
      <c r="EJ504" s="23"/>
      <c r="EK504" s="23"/>
      <c r="EL504" s="23"/>
      <c r="EM504" s="23"/>
      <c r="EN504" s="23"/>
      <c r="EO504" s="23"/>
      <c r="EP504" s="23"/>
      <c r="EQ504" s="23"/>
      <c r="ER504" s="23"/>
      <c r="ES504" s="23"/>
      <c r="ET504" s="23"/>
      <c r="EU504" s="23"/>
      <c r="EV504" s="23"/>
      <c r="EW504" s="23"/>
      <c r="EX504" s="23"/>
      <c r="EY504" s="23"/>
      <c r="EZ504" s="23"/>
      <c r="FA504" s="23"/>
      <c r="FB504" s="23"/>
      <c r="FC504" s="23"/>
      <c r="FD504" s="23"/>
      <c r="FE504" s="23"/>
      <c r="FF504" s="23"/>
      <c r="FG504" s="23"/>
      <c r="FH504" s="23"/>
      <c r="FI504" s="23"/>
      <c r="FJ504" s="23"/>
      <c r="FK504" s="23"/>
      <c r="FL504" s="23"/>
      <c r="FM504" s="23"/>
      <c r="FN504" s="23"/>
      <c r="FO504" s="23"/>
      <c r="FP504" s="23"/>
      <c r="FQ504" s="23"/>
      <c r="FR504" s="23"/>
      <c r="FS504" s="23"/>
      <c r="FT504" s="23"/>
      <c r="FU504" s="23"/>
      <c r="FV504" s="23"/>
      <c r="FW504" s="23"/>
      <c r="FX504" s="23"/>
      <c r="FY504" s="23"/>
      <c r="FZ504" s="23"/>
      <c r="GA504" s="23"/>
      <c r="GB504" s="23"/>
      <c r="GC504" s="23"/>
      <c r="GD504" s="23"/>
      <c r="GE504" s="23"/>
      <c r="GF504" s="23"/>
      <c r="GG504" s="23"/>
      <c r="GH504" s="23"/>
      <c r="GI504" s="23"/>
      <c r="GJ504" s="23"/>
      <c r="GK504" s="23"/>
      <c r="GL504" s="23"/>
      <c r="GM504" s="23"/>
      <c r="GN504" s="23"/>
      <c r="GO504" s="23"/>
      <c r="GP504" s="23"/>
      <c r="GQ504" s="23"/>
      <c r="GR504" s="23"/>
      <c r="GS504" s="23"/>
      <c r="GT504" s="23"/>
      <c r="GU504" s="23"/>
      <c r="GV504" s="23"/>
      <c r="GW504" s="23"/>
      <c r="GX504" s="23"/>
      <c r="GY504" s="23"/>
      <c r="GZ504" s="23"/>
      <c r="HA504" s="23"/>
      <c r="HB504" s="23"/>
      <c r="HC504" s="23"/>
      <c r="HD504" s="23"/>
      <c r="HE504" s="23"/>
      <c r="HF504" s="23"/>
      <c r="HG504" s="23"/>
      <c r="HH504" s="23"/>
      <c r="HI504" s="23"/>
      <c r="HJ504" s="23"/>
      <c r="HK504" s="23"/>
      <c r="HL504" s="23"/>
      <c r="HM504" s="23"/>
      <c r="HN504" s="23"/>
      <c r="HO504" s="23"/>
      <c r="HP504" s="23"/>
      <c r="HQ504" s="23"/>
      <c r="HR504" s="23"/>
      <c r="HS504" s="23"/>
      <c r="HT504" s="23"/>
      <c r="HU504" s="23"/>
      <c r="HV504" s="23"/>
      <c r="HW504" s="23"/>
      <c r="HX504" s="23"/>
      <c r="HY504" s="23"/>
      <c r="HZ504" s="23"/>
      <c r="IA504" s="23"/>
      <c r="IB504" s="23"/>
      <c r="IC504" s="23"/>
      <c r="ID504" s="23"/>
      <c r="IE504" s="23"/>
      <c r="IF504" s="23"/>
      <c r="IG504" s="23"/>
      <c r="IH504" s="23"/>
      <c r="II504" s="23"/>
      <c r="IJ504" s="23"/>
      <c r="IK504" s="23"/>
      <c r="IL504" s="23"/>
      <c r="IM504" s="23"/>
      <c r="IN504" s="23"/>
      <c r="IO504" s="23"/>
      <c r="IP504" s="23"/>
      <c r="IQ504" s="23"/>
      <c r="IR504" s="23"/>
      <c r="IS504" s="23"/>
      <c r="IT504" s="23"/>
      <c r="IU504" s="23"/>
    </row>
    <row r="505" spans="1:255" customFormat="1" ht="23.25" customHeight="1" x14ac:dyDescent="0.2">
      <c r="C505" s="25" t="s">
        <v>328</v>
      </c>
      <c r="D505" s="25"/>
      <c r="E505" s="25"/>
      <c r="F505" s="25"/>
      <c r="G505" s="161">
        <v>511878</v>
      </c>
    </row>
    <row r="506" spans="1:255" s="294" customFormat="1" ht="23.25" customHeight="1" x14ac:dyDescent="0.2">
      <c r="A506" s="288"/>
      <c r="B506" s="289"/>
      <c r="C506" s="290" t="s">
        <v>489</v>
      </c>
      <c r="D506" s="291"/>
      <c r="E506" s="292"/>
      <c r="F506" s="293"/>
      <c r="G506" s="341">
        <f>G80+G287+G323+G369+G382+G424+G448+G453+G458+G505</f>
        <v>15903701.999999998</v>
      </c>
    </row>
    <row r="507" spans="1:255" s="295" customFormat="1" ht="18.75" x14ac:dyDescent="0.3">
      <c r="C507" s="296"/>
      <c r="D507" s="296"/>
      <c r="E507" s="296"/>
      <c r="F507" s="297"/>
      <c r="G507" s="297"/>
      <c r="H507" s="298"/>
    </row>
    <row r="508" spans="1:255" s="295" customFormat="1" ht="18.75" x14ac:dyDescent="0.3">
      <c r="C508" s="296"/>
      <c r="D508" s="296"/>
      <c r="E508" s="296"/>
      <c r="F508" s="297"/>
      <c r="G508" s="297"/>
    </row>
    <row r="509" spans="1:255" s="295" customFormat="1" x14ac:dyDescent="0.3">
      <c r="A509" s="299"/>
      <c r="B509" s="300"/>
      <c r="C509" s="418" t="s">
        <v>1021</v>
      </c>
      <c r="D509" s="418"/>
      <c r="E509" s="418"/>
      <c r="F509" s="301"/>
      <c r="G509" s="302"/>
    </row>
    <row r="510" spans="1:255" s="295" customFormat="1" x14ac:dyDescent="0.3">
      <c r="A510" s="299"/>
      <c r="B510" s="300"/>
      <c r="C510" s="303" t="s">
        <v>415</v>
      </c>
      <c r="D510" s="303"/>
      <c r="E510" s="303"/>
      <c r="F510" s="301"/>
      <c r="G510" s="302"/>
    </row>
    <row r="511" spans="1:255" s="295" customFormat="1" ht="54.75" customHeight="1" x14ac:dyDescent="0.3">
      <c r="A511" s="299"/>
      <c r="B511" s="300"/>
      <c r="C511" s="419" t="s">
        <v>1020</v>
      </c>
      <c r="D511" s="419"/>
      <c r="E511" s="419"/>
      <c r="F511" s="419"/>
      <c r="G511" s="419"/>
    </row>
    <row r="512" spans="1:255" s="295" customFormat="1" x14ac:dyDescent="0.3">
      <c r="A512" s="299"/>
      <c r="B512" s="300"/>
      <c r="C512" s="303" t="s">
        <v>416</v>
      </c>
      <c r="D512" s="303"/>
      <c r="E512" s="303"/>
      <c r="F512" s="301"/>
      <c r="G512" s="302"/>
    </row>
    <row r="513" spans="1:8" s="295" customFormat="1" x14ac:dyDescent="0.3">
      <c r="A513" s="299"/>
      <c r="B513" s="300"/>
      <c r="C513" s="303" t="s">
        <v>417</v>
      </c>
      <c r="D513" s="303"/>
      <c r="E513" s="303"/>
      <c r="F513" s="301"/>
      <c r="G513" s="302"/>
    </row>
    <row r="514" spans="1:8" s="295" customFormat="1" x14ac:dyDescent="0.3">
      <c r="A514" s="299"/>
      <c r="B514" s="300"/>
      <c r="C514" s="303" t="s">
        <v>418</v>
      </c>
      <c r="D514" s="303"/>
      <c r="E514" s="303"/>
      <c r="F514" s="301"/>
      <c r="G514" s="302"/>
    </row>
    <row r="515" spans="1:8" s="295" customFormat="1" x14ac:dyDescent="0.3">
      <c r="A515" s="299"/>
      <c r="B515" s="300"/>
      <c r="C515" s="303" t="s">
        <v>419</v>
      </c>
      <c r="D515" s="303"/>
      <c r="E515" s="303"/>
      <c r="F515" s="301"/>
      <c r="G515" s="302"/>
    </row>
    <row r="516" spans="1:8" s="295" customFormat="1" ht="38.25" customHeight="1" x14ac:dyDescent="0.3">
      <c r="A516" s="299"/>
      <c r="B516" s="300"/>
      <c r="C516" s="419" t="s">
        <v>543</v>
      </c>
      <c r="D516" s="419"/>
      <c r="E516" s="419"/>
      <c r="F516" s="419"/>
      <c r="G516" s="419"/>
    </row>
    <row r="517" spans="1:8" s="295" customFormat="1" ht="36" customHeight="1" x14ac:dyDescent="0.3">
      <c r="A517" s="299"/>
      <c r="B517" s="300"/>
      <c r="C517" s="419" t="s">
        <v>544</v>
      </c>
      <c r="D517" s="419"/>
      <c r="E517" s="419"/>
      <c r="F517" s="419"/>
      <c r="G517" s="419"/>
    </row>
    <row r="518" spans="1:8" s="306" customFormat="1" ht="67.5" customHeight="1" x14ac:dyDescent="0.3">
      <c r="A518" s="304"/>
      <c r="B518" s="304"/>
      <c r="C518" s="419" t="s">
        <v>1013</v>
      </c>
      <c r="D518" s="419"/>
      <c r="E518" s="419"/>
      <c r="F518" s="419"/>
      <c r="G518" s="419"/>
      <c r="H518" s="305"/>
    </row>
    <row r="519" spans="1:8" s="306" customFormat="1" ht="40.5" customHeight="1" x14ac:dyDescent="0.3">
      <c r="A519" s="304"/>
      <c r="B519" s="304"/>
      <c r="C519" s="422" t="s">
        <v>1014</v>
      </c>
      <c r="D519" s="422"/>
      <c r="E519" s="422"/>
      <c r="F519" s="422"/>
      <c r="G519" s="422"/>
      <c r="H519" s="307"/>
    </row>
    <row r="520" spans="1:8" s="295" customFormat="1" ht="41.25" customHeight="1" x14ac:dyDescent="0.3">
      <c r="A520" s="299"/>
      <c r="B520" s="300"/>
      <c r="C520" s="419" t="s">
        <v>545</v>
      </c>
      <c r="D520" s="419"/>
      <c r="E520" s="419"/>
      <c r="F520" s="419"/>
      <c r="G520" s="419"/>
    </row>
    <row r="521" spans="1:8" s="295" customFormat="1" x14ac:dyDescent="0.3">
      <c r="A521" s="299"/>
      <c r="B521" s="300"/>
      <c r="C521" s="303" t="s">
        <v>527</v>
      </c>
      <c r="D521" s="308"/>
      <c r="E521" s="308"/>
      <c r="F521" s="302"/>
      <c r="G521" s="302"/>
    </row>
    <row r="522" spans="1:8" s="295" customFormat="1" x14ac:dyDescent="0.3">
      <c r="A522" s="299"/>
      <c r="B522" s="300"/>
      <c r="C522" s="419" t="s">
        <v>528</v>
      </c>
      <c r="D522" s="419"/>
      <c r="E522" s="419"/>
      <c r="F522" s="419"/>
      <c r="G522" s="419"/>
    </row>
    <row r="523" spans="1:8" s="306" customFormat="1" ht="36.75" customHeight="1" x14ac:dyDescent="0.3">
      <c r="A523" s="304"/>
      <c r="B523" s="304"/>
      <c r="C523" s="416" t="s">
        <v>1015</v>
      </c>
      <c r="D523" s="417"/>
      <c r="E523" s="417"/>
      <c r="F523" s="417"/>
      <c r="G523" s="417"/>
    </row>
    <row r="524" spans="1:8" s="295" customFormat="1" x14ac:dyDescent="0.3">
      <c r="A524" s="299"/>
      <c r="B524" s="300"/>
      <c r="C524" s="418" t="s">
        <v>546</v>
      </c>
      <c r="D524" s="418"/>
      <c r="E524" s="418"/>
      <c r="F524" s="418"/>
      <c r="G524" s="309"/>
    </row>
    <row r="525" spans="1:8" s="295" customFormat="1" ht="87" customHeight="1" x14ac:dyDescent="0.3">
      <c r="A525" s="299"/>
      <c r="B525" s="300"/>
      <c r="C525" s="419" t="s">
        <v>547</v>
      </c>
      <c r="D525" s="419"/>
      <c r="E525" s="419"/>
      <c r="F525" s="419"/>
      <c r="G525" s="419"/>
    </row>
    <row r="526" spans="1:8" x14ac:dyDescent="0.3">
      <c r="A526" s="215"/>
      <c r="B526" s="215"/>
      <c r="C526" s="270" t="s">
        <v>548</v>
      </c>
      <c r="D526" s="246"/>
      <c r="E526" s="246"/>
      <c r="F526" s="231"/>
      <c r="G526" s="231"/>
    </row>
    <row r="527" spans="1:8" ht="16.5" customHeight="1" x14ac:dyDescent="0.3">
      <c r="A527" s="215"/>
      <c r="B527" s="215"/>
      <c r="C527" s="270" t="s">
        <v>1016</v>
      </c>
      <c r="D527" s="246"/>
      <c r="E527" s="246"/>
      <c r="F527" s="231"/>
      <c r="G527" s="231"/>
    </row>
    <row r="528" spans="1:8" x14ac:dyDescent="0.3">
      <c r="A528" s="215"/>
      <c r="B528" s="215"/>
      <c r="C528" s="415" t="s">
        <v>420</v>
      </c>
      <c r="D528" s="415"/>
      <c r="E528" s="415"/>
      <c r="F528" s="415"/>
      <c r="G528" s="415"/>
    </row>
    <row r="529" spans="1:7" x14ac:dyDescent="0.3">
      <c r="A529" s="232"/>
      <c r="B529" s="232"/>
      <c r="C529" s="420" t="s">
        <v>421</v>
      </c>
      <c r="D529" s="420"/>
      <c r="E529" s="420"/>
      <c r="F529" s="420"/>
      <c r="G529" s="420"/>
    </row>
    <row r="530" spans="1:7" x14ac:dyDescent="0.3">
      <c r="A530" s="233"/>
      <c r="B530" s="233"/>
      <c r="C530" s="421" t="s">
        <v>422</v>
      </c>
      <c r="D530" s="421"/>
      <c r="E530" s="421"/>
      <c r="F530" s="421"/>
      <c r="G530" s="421"/>
    </row>
    <row r="531" spans="1:7" x14ac:dyDescent="0.3">
      <c r="A531" s="233"/>
      <c r="B531" s="233"/>
      <c r="C531" s="421" t="s">
        <v>423</v>
      </c>
      <c r="D531" s="421"/>
      <c r="E531" s="421"/>
      <c r="F531" s="421"/>
      <c r="G531" s="421"/>
    </row>
    <row r="532" spans="1:7" x14ac:dyDescent="0.3">
      <c r="A532" s="233"/>
      <c r="B532" s="233"/>
      <c r="C532" s="247" t="s">
        <v>424</v>
      </c>
      <c r="D532" s="247"/>
      <c r="E532" s="247"/>
      <c r="F532" s="248"/>
      <c r="G532" s="249"/>
    </row>
    <row r="533" spans="1:7" x14ac:dyDescent="0.3">
      <c r="A533" s="233"/>
      <c r="B533" s="233"/>
      <c r="C533" s="269" t="s">
        <v>425</v>
      </c>
      <c r="D533" s="269"/>
      <c r="E533" s="269"/>
      <c r="F533" s="250"/>
      <c r="G533" s="251"/>
    </row>
    <row r="534" spans="1:7" x14ac:dyDescent="0.3">
      <c r="A534" s="233"/>
      <c r="B534" s="233"/>
      <c r="C534" s="269" t="s">
        <v>426</v>
      </c>
      <c r="D534" s="269"/>
      <c r="E534" s="269"/>
      <c r="F534" s="250"/>
      <c r="G534" s="251"/>
    </row>
    <row r="535" spans="1:7" x14ac:dyDescent="0.3">
      <c r="A535" s="233"/>
      <c r="B535" s="233"/>
      <c r="C535" s="269" t="s">
        <v>1017</v>
      </c>
      <c r="D535" s="269"/>
      <c r="E535" s="269"/>
      <c r="F535" s="250"/>
      <c r="G535" s="251"/>
    </row>
    <row r="536" spans="1:7" x14ac:dyDescent="0.3">
      <c r="A536" s="234"/>
      <c r="B536" s="234"/>
      <c r="C536" s="269" t="s">
        <v>427</v>
      </c>
      <c r="D536" s="269"/>
      <c r="E536" s="269"/>
      <c r="F536" s="250"/>
      <c r="G536" s="251"/>
    </row>
    <row r="537" spans="1:7" x14ac:dyDescent="0.3">
      <c r="A537" s="235"/>
      <c r="B537" s="235"/>
      <c r="C537" s="269" t="s">
        <v>428</v>
      </c>
      <c r="D537" s="269"/>
      <c r="E537" s="269"/>
      <c r="F537" s="250"/>
      <c r="G537" s="251"/>
    </row>
    <row r="538" spans="1:7" x14ac:dyDescent="0.3">
      <c r="A538" s="235"/>
      <c r="B538" s="235"/>
      <c r="C538" s="269" t="s">
        <v>549</v>
      </c>
      <c r="D538" s="269"/>
      <c r="E538" s="269"/>
      <c r="F538" s="250"/>
      <c r="G538" s="251"/>
    </row>
    <row r="539" spans="1:7" x14ac:dyDescent="0.3">
      <c r="A539" s="235"/>
      <c r="B539" s="235"/>
      <c r="C539" s="269" t="s">
        <v>429</v>
      </c>
      <c r="D539" s="269"/>
      <c r="E539" s="269"/>
      <c r="F539" s="250"/>
      <c r="G539" s="251"/>
    </row>
    <row r="540" spans="1:7" x14ac:dyDescent="0.3">
      <c r="A540" s="235"/>
      <c r="B540" s="235"/>
      <c r="C540" s="269" t="s">
        <v>430</v>
      </c>
      <c r="D540" s="269"/>
      <c r="E540" s="269"/>
      <c r="F540" s="250"/>
      <c r="G540" s="251"/>
    </row>
    <row r="541" spans="1:7" x14ac:dyDescent="0.3">
      <c r="A541" s="235"/>
      <c r="B541" s="235"/>
      <c r="C541" s="420" t="s">
        <v>431</v>
      </c>
      <c r="D541" s="420"/>
      <c r="E541" s="420"/>
      <c r="F541" s="420"/>
      <c r="G541" s="420"/>
    </row>
    <row r="542" spans="1:7" x14ac:dyDescent="0.3">
      <c r="A542" s="235"/>
      <c r="B542" s="235"/>
      <c r="C542" s="415" t="s">
        <v>432</v>
      </c>
      <c r="D542" s="415"/>
      <c r="E542" s="415"/>
      <c r="F542" s="415"/>
      <c r="G542" s="415"/>
    </row>
    <row r="543" spans="1:7" ht="16.5" customHeight="1" x14ac:dyDescent="0.3">
      <c r="A543" s="235"/>
      <c r="B543" s="235"/>
      <c r="C543" s="207"/>
      <c r="D543" s="207"/>
      <c r="E543" s="207"/>
      <c r="F543" s="208"/>
      <c r="G543" s="208"/>
    </row>
    <row r="544" spans="1:7" s="315" customFormat="1" x14ac:dyDescent="0.3">
      <c r="A544" s="310"/>
      <c r="B544" s="310"/>
      <c r="C544" s="311" t="s">
        <v>1018</v>
      </c>
      <c r="D544" s="312"/>
      <c r="E544" s="312"/>
      <c r="F544" s="313" t="s">
        <v>1019</v>
      </c>
      <c r="G544" s="314"/>
    </row>
    <row r="545" spans="1:7" x14ac:dyDescent="0.3">
      <c r="A545" s="236"/>
      <c r="B545" s="236"/>
      <c r="C545" s="238"/>
      <c r="D545" s="238"/>
      <c r="E545" s="238"/>
      <c r="F545" s="219"/>
    </row>
    <row r="546" spans="1:7" x14ac:dyDescent="0.3">
      <c r="A546" s="237"/>
      <c r="B546" s="237"/>
      <c r="C546" s="207"/>
      <c r="D546" s="207"/>
      <c r="E546" s="207"/>
      <c r="F546" s="208"/>
      <c r="G546" s="208"/>
    </row>
    <row r="547" spans="1:7" ht="18.75" x14ac:dyDescent="0.3">
      <c r="C547" s="210"/>
      <c r="D547" s="210"/>
      <c r="E547" s="210"/>
      <c r="F547" s="240"/>
      <c r="G547" s="240"/>
    </row>
  </sheetData>
  <mergeCells count="78">
    <mergeCell ref="A455:B455"/>
    <mergeCell ref="C455:G455"/>
    <mergeCell ref="A288:G288"/>
    <mergeCell ref="A242:B242"/>
    <mergeCell ref="A383:G383"/>
    <mergeCell ref="C403:G403"/>
    <mergeCell ref="A370:G370"/>
    <mergeCell ref="A325:B325"/>
    <mergeCell ref="C325:G325"/>
    <mergeCell ref="A268:B268"/>
    <mergeCell ref="C268:G268"/>
    <mergeCell ref="C427:G427"/>
    <mergeCell ref="C242:G242"/>
    <mergeCell ref="A324:G324"/>
    <mergeCell ref="A426:G426"/>
    <mergeCell ref="A17:G17"/>
    <mergeCell ref="A224:B224"/>
    <mergeCell ref="C224:G224"/>
    <mergeCell ref="C145:G145"/>
    <mergeCell ref="C179:G179"/>
    <mergeCell ref="C134:G134"/>
    <mergeCell ref="C136:G136"/>
    <mergeCell ref="A145:B145"/>
    <mergeCell ref="A18:B18"/>
    <mergeCell ref="C18:G18"/>
    <mergeCell ref="G14:G15"/>
    <mergeCell ref="A14:A15"/>
    <mergeCell ref="B14:B15"/>
    <mergeCell ref="C14:C15"/>
    <mergeCell ref="D14:D15"/>
    <mergeCell ref="E14:E15"/>
    <mergeCell ref="E1:G1"/>
    <mergeCell ref="E2:G2"/>
    <mergeCell ref="A6:G6"/>
    <mergeCell ref="F7:G7"/>
    <mergeCell ref="C8:G8"/>
    <mergeCell ref="A9:B9"/>
    <mergeCell ref="C11:G11"/>
    <mergeCell ref="F14:F15"/>
    <mergeCell ref="A259:B259"/>
    <mergeCell ref="C259:G259"/>
    <mergeCell ref="A179:B179"/>
    <mergeCell ref="A57:B57"/>
    <mergeCell ref="C57:G57"/>
    <mergeCell ref="A81:G81"/>
    <mergeCell ref="A184:B184"/>
    <mergeCell ref="C184:G184"/>
    <mergeCell ref="A82:B82"/>
    <mergeCell ref="C82:G82"/>
    <mergeCell ref="A114:B114"/>
    <mergeCell ref="C114:G114"/>
    <mergeCell ref="A134:B134"/>
    <mergeCell ref="C517:G517"/>
    <mergeCell ref="C518:G518"/>
    <mergeCell ref="C519:G519"/>
    <mergeCell ref="C509:E509"/>
    <mergeCell ref="C511:G511"/>
    <mergeCell ref="C516:G516"/>
    <mergeCell ref="C520:G520"/>
    <mergeCell ref="C522:G522"/>
    <mergeCell ref="C530:G530"/>
    <mergeCell ref="C531:G531"/>
    <mergeCell ref="C541:G541"/>
    <mergeCell ref="C542:G542"/>
    <mergeCell ref="C523:G523"/>
    <mergeCell ref="C524:F524"/>
    <mergeCell ref="C525:G525"/>
    <mergeCell ref="C528:G528"/>
    <mergeCell ref="C529:G529"/>
    <mergeCell ref="A459:G459"/>
    <mergeCell ref="C485:G485"/>
    <mergeCell ref="C495:G495"/>
    <mergeCell ref="A460:B460"/>
    <mergeCell ref="C460:G460"/>
    <mergeCell ref="C462:G462"/>
    <mergeCell ref="C472:G472"/>
    <mergeCell ref="A483:B483"/>
    <mergeCell ref="C483:G483"/>
  </mergeCells>
  <printOptions horizontalCentered="1"/>
  <pageMargins left="0.19685039370078741" right="0.19685039370078741" top="0.35433070866141736" bottom="0.19685039370078741" header="0.11811023622047245" footer="0.11811023622047245"/>
  <pageSetup paperSize="9" scale="77" fitToHeight="1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0"/>
  <sheetViews>
    <sheetView workbookViewId="0"/>
  </sheetViews>
  <sheetFormatPr defaultRowHeight="12.75" x14ac:dyDescent="0.2"/>
  <sheetData>
    <row r="1" spans="1:255" x14ac:dyDescent="0.2">
      <c r="B1" t="s">
        <v>199</v>
      </c>
    </row>
    <row r="3" spans="1:255" x14ac:dyDescent="0.2">
      <c r="A3">
        <v>3</v>
      </c>
      <c r="B3" t="s">
        <v>200</v>
      </c>
    </row>
    <row r="4" spans="1:255" x14ac:dyDescent="0.2">
      <c r="A4">
        <v>2</v>
      </c>
      <c r="B4" t="s">
        <v>201</v>
      </c>
    </row>
    <row r="5" spans="1:255" x14ac:dyDescent="0.2">
      <c r="A5">
        <v>0</v>
      </c>
      <c r="B5" t="s">
        <v>202</v>
      </c>
    </row>
    <row r="6" spans="1:255" x14ac:dyDescent="0.2">
      <c r="A6">
        <v>2</v>
      </c>
      <c r="B6" t="s">
        <v>203</v>
      </c>
    </row>
    <row r="7" spans="1:255" x14ac:dyDescent="0.2">
      <c r="A7">
        <v>0</v>
      </c>
      <c r="B7" t="s">
        <v>204</v>
      </c>
    </row>
    <row r="8" spans="1:255" x14ac:dyDescent="0.2">
      <c r="A8">
        <v>2</v>
      </c>
      <c r="B8" t="s">
        <v>205</v>
      </c>
    </row>
    <row r="9" spans="1:255" x14ac:dyDescent="0.2">
      <c r="A9">
        <v>0</v>
      </c>
      <c r="B9" t="s">
        <v>206</v>
      </c>
    </row>
    <row r="13" spans="1:255" x14ac:dyDescent="0.2">
      <c r="A13">
        <v>3</v>
      </c>
      <c r="B13" t="s">
        <v>266</v>
      </c>
      <c r="D13" t="s">
        <v>267</v>
      </c>
      <c r="F13" t="s">
        <v>268</v>
      </c>
    </row>
    <row r="14" spans="1:255" x14ac:dyDescent="0.2">
      <c r="A14">
        <v>513</v>
      </c>
      <c r="B14" t="s">
        <v>281</v>
      </c>
      <c r="D14" t="s">
        <v>267</v>
      </c>
      <c r="F14" t="s">
        <v>268</v>
      </c>
      <c r="AY14">
        <f>SUM('1.Лок.смета.и.Акт'!AS47:'1.Лок.смета.и.Акт'!AS79)</f>
        <v>0</v>
      </c>
      <c r="AZ14">
        <f>SUM('1.Лок.смета.и.Акт'!AT47:'1.Лок.смета.и.Акт'!AT79)</f>
        <v>0</v>
      </c>
      <c r="BA14">
        <f>SUM('1.Лок.смета.и.Акт'!AU47:'1.Лок.смета.и.Акт'!AU79)</f>
        <v>0</v>
      </c>
      <c r="BB14">
        <f>SUM('1.Лок.смета.и.Акт'!AV47:'1.Лок.смета.и.Акт'!AV79)</f>
        <v>0</v>
      </c>
      <c r="BC14">
        <f>SUM('1.Лок.смета.и.Акт'!AW47:'1.Лок.смета.и.Акт'!AW79)</f>
        <v>0</v>
      </c>
      <c r="BD14">
        <f>SUM('1.Лок.смета.и.Акт'!AX47:'1.Лок.смета.и.Акт'!AX79)</f>
        <v>0</v>
      </c>
      <c r="CW14">
        <f>Source!DM34</f>
        <v>278.18263499999995</v>
      </c>
      <c r="CX14">
        <f>Source!DN34</f>
        <v>95.796950999999993</v>
      </c>
      <c r="CY14">
        <f>Source!DG34</f>
        <v>244662</v>
      </c>
      <c r="CZ14">
        <f>Source!DK34</f>
        <v>55455</v>
      </c>
      <c r="DA14">
        <f>Source!DI34</f>
        <v>189207</v>
      </c>
      <c r="DB14">
        <f>Source!DJ34</f>
        <v>23899</v>
      </c>
      <c r="DC14">
        <f>Source!DH34</f>
        <v>0</v>
      </c>
      <c r="DD14">
        <f>Source!EG34</f>
        <v>0</v>
      </c>
      <c r="DE14">
        <f>Source!EN34</f>
        <v>0</v>
      </c>
      <c r="DF14">
        <f>Source!EO34</f>
        <v>0</v>
      </c>
      <c r="DG14">
        <f>Source!EP34</f>
        <v>0</v>
      </c>
      <c r="DH14">
        <f>Source!EQ34</f>
        <v>0</v>
      </c>
      <c r="DI14">
        <f>Source!EH34</f>
        <v>0</v>
      </c>
      <c r="DJ14">
        <f>Source!EI34</f>
        <v>0</v>
      </c>
      <c r="DK14">
        <f>Source!ER34</f>
        <v>0</v>
      </c>
      <c r="DL14">
        <f>Source!DL34</f>
        <v>0</v>
      </c>
      <c r="DM14">
        <f>Source!DO34</f>
        <v>0</v>
      </c>
      <c r="DN14">
        <f>Source!DP34</f>
        <v>63981</v>
      </c>
      <c r="DO14">
        <f>Source!DQ34</f>
        <v>31466</v>
      </c>
      <c r="DP14">
        <f>Source!EJ34</f>
        <v>340109</v>
      </c>
      <c r="DQ14">
        <f>Source!EK34</f>
        <v>340109</v>
      </c>
      <c r="DR14">
        <f>Source!EL34</f>
        <v>0</v>
      </c>
      <c r="DS14">
        <f>Source!EH34</f>
        <v>0</v>
      </c>
      <c r="DT14">
        <f>Source!EM34</f>
        <v>0</v>
      </c>
      <c r="DU14">
        <f>Source!EK34+Source!EL34</f>
        <v>340109</v>
      </c>
      <c r="DW14">
        <f>Source!ES34</f>
        <v>0</v>
      </c>
      <c r="DX14">
        <f>Source!ET34</f>
        <v>0</v>
      </c>
      <c r="DY14">
        <f>Source!EU34</f>
        <v>0</v>
      </c>
      <c r="DZ14">
        <f>Source!EV34</f>
        <v>116807</v>
      </c>
      <c r="ET14">
        <f>Source!DM34</f>
        <v>278.18263499999995</v>
      </c>
      <c r="EU14">
        <f>Source!DN34</f>
        <v>95.796950999999993</v>
      </c>
      <c r="EV14">
        <f>SUM('1.Лок.смета.и.Акт'!GJ47:'1.Лок.смета.и.Акт'!GJ79)</f>
        <v>29890</v>
      </c>
      <c r="EW14">
        <f>SUM('1.Лок.смета.и.Акт'!GK47:'1.Лок.смета.и.Акт'!GK79)</f>
        <v>2189</v>
      </c>
      <c r="EX14">
        <f>SUM('1.Лок.смета.и.Акт'!GL47:'1.Лок.смета.и.Акт'!GL79)</f>
        <v>27701</v>
      </c>
      <c r="EY14">
        <f>SUM('1.Лок.смета.и.Акт'!GM47:'1.Лок.смета.и.Акт'!GM79)</f>
        <v>1304</v>
      </c>
      <c r="EZ14">
        <f>SUM('1.Лок.смета.и.Акт'!GN47:'1.Лок.смета.и.Акт'!GN79)</f>
        <v>0</v>
      </c>
      <c r="FA14">
        <f>SUM('1.Лок.смета.и.Акт'!GO47:'1.Лок.смета.и.Акт'!GO79)</f>
        <v>0</v>
      </c>
      <c r="FB14">
        <f>SUM('1.Лок.смета.и.Акт'!GP47:'1.Лок.смета.и.Акт'!GP79)</f>
        <v>0</v>
      </c>
      <c r="FC14">
        <f>SUM('1.Лок.смета.и.Акт'!GQ47:'1.Лок.смета.и.Акт'!GQ79)</f>
        <v>0</v>
      </c>
      <c r="FD14">
        <f>SUM('1.Лок.смета.и.Акт'!GR47:'1.Лок.смета.и.Акт'!GR79)</f>
        <v>0</v>
      </c>
      <c r="FE14">
        <f>SUM('1.Лок.смета.и.Акт'!GS47:'1.Лок.смета.и.Акт'!GS79)</f>
        <v>0</v>
      </c>
      <c r="FF14">
        <f>SUM('1.Лок.смета.и.Акт'!GT47:'1.Лок.смета.и.Акт'!GT79)</f>
        <v>0</v>
      </c>
      <c r="FG14">
        <f>SUM('1.Лок.смета.и.Акт'!GU47:'1.Лок.смета.и.Акт'!GU79)</f>
        <v>0</v>
      </c>
      <c r="FH14">
        <f>SUM('1.Лок.смета.и.Акт'!GV47:'1.Лок.смета.и.Акт'!GV79)</f>
        <v>0</v>
      </c>
      <c r="FI14">
        <f>SUM('1.Лок.смета.и.Акт'!GW47:'1.Лок.смета.и.Акт'!GW79)</f>
        <v>0</v>
      </c>
      <c r="FJ14">
        <f>SUM('1.Лок.смета.и.Акт'!GX47:'1.Лок.смета.и.Акт'!GX79)</f>
        <v>0</v>
      </c>
      <c r="FK14">
        <f>SUM('1.Лок.смета.и.Акт'!GY47:'1.Лок.смета.и.Акт'!GY79)</f>
        <v>3004</v>
      </c>
      <c r="FL14">
        <f>SUM('1.Лок.смета.и.Акт'!GZ47:'1.Лок.смета.и.Акт'!GZ79)</f>
        <v>1643</v>
      </c>
      <c r="FM14">
        <f>SUM('1.Лок.смета.и.Акт'!HA47:'1.Лок.смета.и.Акт'!HA79)</f>
        <v>34537</v>
      </c>
      <c r="FN14">
        <f>SUM('1.Лок.смета.и.Акт'!HB47:'1.Лок.смета.и.Акт'!HB79)</f>
        <v>34537</v>
      </c>
      <c r="FO14">
        <f>SUM('1.Лок.смета.и.Акт'!HC47:'1.Лок.смета.и.Акт'!HC79)</f>
        <v>0</v>
      </c>
      <c r="FP14">
        <f>SUM('1.Лок.смета.и.Акт'!HD47:'1.Лок.смета.и.Акт'!HD79)</f>
        <v>0</v>
      </c>
      <c r="FQ14">
        <f>SUM('1.Лок.смета.и.Акт'!HE47:'1.Лок.смета.и.Акт'!HE79)</f>
        <v>0</v>
      </c>
      <c r="FR14">
        <f>'1.Лок.смета.и.Акт'!FN80+'1.Лок.смета.и.Акт'!FO80</f>
        <v>34537</v>
      </c>
      <c r="FS14">
        <f>SUM('1.Лок.смета.и.Акт'!HG47:'1.Лок.смета.и.Акт'!HG79)</f>
        <v>0</v>
      </c>
      <c r="FT14">
        <f>SUM('1.Лок.смета.и.Акт'!HH47:'1.Лок.смета.и.Акт'!HH79)</f>
        <v>0</v>
      </c>
      <c r="FU14">
        <f>SUM('1.Лок.смета.и.Акт'!HI47:'1.Лок.смета.и.Акт'!HI79)</f>
        <v>0</v>
      </c>
      <c r="FV14">
        <f>SUM('1.Лок.смета.и.Акт'!HJ47:'1.Лок.смета.и.Акт'!HJ79)</f>
        <v>0</v>
      </c>
      <c r="FW14">
        <f>SUM('1.Лок.смета.и.Акт'!HK47:'1.Лок.смета.и.Акт'!HK79)</f>
        <v>16406</v>
      </c>
      <c r="FX14">
        <f>SUMIF('1.Лок.смета.и.Акт'!CV47:'1.Лок.смета.и.Акт'!CV79,1,'1.Лок.смета.и.Акт'!GK47:'1.Лок.смета.и.Акт'!GK79)</f>
        <v>2189</v>
      </c>
      <c r="FY14">
        <f>SUMIF('1.Лок.смета.и.Акт'!CV47:'1.Лок.смета.и.Акт'!CV79,2,'1.Лок.смета.и.Акт'!GK47:'1.Лок.смета.и.Акт'!GK79)</f>
        <v>0</v>
      </c>
      <c r="FZ14">
        <f>SUMIF('1.Лок.смета.и.Акт'!CV47:'1.Лок.смета.и.Акт'!CV79,5,'1.Лок.смета.и.Акт'!GK47:'1.Лок.смета.и.Акт'!GK79)</f>
        <v>0</v>
      </c>
      <c r="GA14">
        <f>SUMIF('1.Лок.смета.и.Акт'!CV47:'1.Лок.смета.и.Акт'!CV79,4,'1.Лок.смета.и.Акт'!GK47:'1.Лок.смета.и.Акт'!GK79)</f>
        <v>0</v>
      </c>
      <c r="GB14">
        <f>SUMIF('1.Лок.смета.и.Акт'!CV47:'1.Лок.смета.и.Акт'!CV79,1,'1.Лок.смета.и.Акт'!GL47:'1.Лок.смета.и.Акт'!GL79)</f>
        <v>27701</v>
      </c>
      <c r="GC14">
        <f>SUMIF('1.Лок.смета.и.Акт'!CV47:'1.Лок.смета.и.Акт'!CV79,2,'1.Лок.смета.и.Акт'!GL47:'1.Лок.смета.и.Акт'!GL79)</f>
        <v>0</v>
      </c>
      <c r="GD14">
        <f>SUMIF('1.Лок.смета.и.Акт'!CV47:'1.Лок.смета.и.Акт'!CV79,4,'1.Лок.смета.и.Акт'!GL47:'1.Лок.смета.и.Акт'!GL79)</f>
        <v>0</v>
      </c>
      <c r="GE14">
        <f>SUMIF('1.Лок.смета.и.Акт'!CV47:'1.Лок.смета.и.Акт'!CV79,1,'1.Лок.смета.и.Акт'!GQ47:'1.Лок.смета.и.Акт'!GQ79)</f>
        <v>0</v>
      </c>
      <c r="GF14">
        <f>SUMIF('1.Лок.смета.и.Акт'!CV47:'1.Лок.смета.и.Акт'!CV79,2,'1.Лок.смета.и.Акт'!GQ47:'1.Лок.смета.и.Акт'!GQ79)</f>
        <v>0</v>
      </c>
      <c r="GG14">
        <f>SUMIF('1.Лок.смета.и.Акт'!CV47:'1.Лок.смета.и.Акт'!CV79,4,'1.Лок.смета.и.Акт'!GQ47:'1.Лок.смета.и.Акт'!GQ79)</f>
        <v>0</v>
      </c>
      <c r="IB14">
        <f>SUM('1.Лок.смета.и.Акт'!HO47:'1.Лок.смета.и.Акт'!HO79)</f>
        <v>16406</v>
      </c>
      <c r="IC14">
        <f>SUM('1.Лок.смета.и.Акт'!HQ47:'1.Лок.смета.и.Акт'!HQ79)</f>
        <v>0</v>
      </c>
      <c r="ID14">
        <f>SUM('1.Лок.смета.и.Акт'!HS47:'1.Лок.смета.и.Акт'!HS79)</f>
        <v>0</v>
      </c>
      <c r="IE14">
        <f>SUM('1.Лок.смета.и.Акт'!HU47:'1.Лок.смета.и.Акт'!HU79)</f>
        <v>0</v>
      </c>
      <c r="IF14">
        <f>SUM('1.Лок.смета.и.Акт'!HY47:'1.Лок.смета.и.Акт'!HY79)</f>
        <v>0</v>
      </c>
      <c r="IG14">
        <f>SUM('1.Лок.смета.и.Акт'!HZ47:'1.Лок.смета.и.Акт'!HZ79)</f>
        <v>0</v>
      </c>
      <c r="IH14">
        <f>SUM('1.Лок.смета.и.Акт'!HL47:'1.Лок.смета.и.Акт'!HL79)</f>
        <v>18131</v>
      </c>
      <c r="II14">
        <f>SUM('1.Лок.смета.и.Акт'!HN47:'1.Лок.смета.и.Акт'!HN79)</f>
        <v>18131</v>
      </c>
      <c r="IJ14">
        <f>SUM('1.Лок.смета.и.Акт'!HP47:'1.Лок.смета.и.Акт'!HP79)</f>
        <v>0</v>
      </c>
      <c r="IK14">
        <f>SUM('1.Лок.смета.и.Акт'!HR47:'1.Лок.смета.и.Акт'!HR79)</f>
        <v>0</v>
      </c>
      <c r="IL14">
        <f>SUM('1.Лок.смета.и.Акт'!HT47:'1.Лок.смета.и.Акт'!HT79)</f>
        <v>0</v>
      </c>
      <c r="IM14">
        <f>SUM('1.Лок.смета.и.Акт'!HW47:'1.Лок.смета.и.Акт'!HW79)</f>
        <v>0</v>
      </c>
      <c r="IN14">
        <f>SUMIF('1.Лок.смета.и.Акт'!CV47:'1.Лок.смета.и.Акт'!CV79,1,'1.Лок.смета.и.Акт'!GY47:'1.Лок.смета.и.Акт'!GY79)</f>
        <v>3004</v>
      </c>
      <c r="IO14">
        <f>SUMIF('1.Лок.смета.и.Акт'!CV47:'1.Лок.смета.и.Акт'!CV79,2,'1.Лок.смета.и.Акт'!GY47:'1.Лок.смета.и.Акт'!GY79)</f>
        <v>0</v>
      </c>
      <c r="IP14">
        <f>SUMIF('1.Лок.смета.и.Акт'!CV47:'1.Лок.смета.и.Акт'!CV79,5,'1.Лок.смета.и.Акт'!GY47:'1.Лок.смета.и.Акт'!GY79)</f>
        <v>0</v>
      </c>
      <c r="IQ14">
        <f>SUMIF('1.Лок.смета.и.Акт'!CV47:'1.Лок.смета.и.Акт'!CV79,4,'1.Лок.смета.и.Акт'!GY47:'1.Лок.смета.и.Акт'!GY79)</f>
        <v>0</v>
      </c>
      <c r="IR14">
        <f>SUMIF('1.Лок.смета.и.Акт'!CV47:'1.Лок.смета.и.Акт'!CV79,1,'1.Лок.смета.и.Акт'!GZ47:'1.Лок.смета.и.Акт'!GZ79)</f>
        <v>1643</v>
      </c>
      <c r="IS14">
        <f>SUMIF('1.Лок.смета.и.Акт'!CV47:'1.Лок.смета.и.Акт'!CV79,2,'1.Лок.смета.и.Акт'!GZ47:'1.Лок.смета.и.Акт'!GZ79)</f>
        <v>0</v>
      </c>
      <c r="IT14">
        <f>SUMIF('1.Лок.смета.и.Акт'!CV47:'1.Лок.смета.и.Акт'!CV79,5,'1.Лок.смета.и.Акт'!GZ47:'1.Лок.смета.и.Акт'!GZ79)</f>
        <v>0</v>
      </c>
      <c r="IU14">
        <f>SUMIF('1.Лок.смета.и.Акт'!CV47:'1.Лок.смета.и.Акт'!CV79,4,'1.Лок.смета.и.Акт'!GZ47:'1.Лок.смета.и.Акт'!GZ79)</f>
        <v>0</v>
      </c>
    </row>
    <row r="15" spans="1:255" x14ac:dyDescent="0.2">
      <c r="A15">
        <v>999</v>
      </c>
      <c r="B15" t="s">
        <v>340</v>
      </c>
    </row>
    <row r="80" spans="57:68" x14ac:dyDescent="0.2">
      <c r="BE80">
        <f>SUMIF('1.Лок.смета.и.Акт'!CV47:'1.Лок.смета.и.Акт'!CV79,1,'1.Лок.смета.и.Акт'!AV47:'1.Лок.смета.и.Акт'!AV79)</f>
        <v>0</v>
      </c>
      <c r="BF80">
        <f>SUMIF('1.Лок.смета.и.Акт'!CV47:'1.Лок.смета.и.Акт'!CV79,2,'1.Лок.смета.и.Акт'!AV47:'1.Лок.смета.и.Акт'!AV79)</f>
        <v>0</v>
      </c>
      <c r="BG80">
        <f>SUMIF('1.Лок.смета.и.Акт'!CV47:'1.Лок.смета.и.Акт'!CV79,5,'1.Лок.смета.и.Акт'!AV47:'1.Лок.смета.и.Акт'!AV79)</f>
        <v>0</v>
      </c>
      <c r="BH80">
        <f>SUMIF('1.Лок.смета.и.Акт'!CV47:'1.Лок.смета.и.Акт'!CV79,4,'1.Лок.смета.и.Акт'!AV47:'1.Лок.смета.и.Акт'!AV79)</f>
        <v>0</v>
      </c>
      <c r="BI80">
        <f>SUMIF('1.Лок.смета.и.Акт'!CV47:'1.Лок.смета.и.Акт'!CV79,1,'1.Лок.смета.и.Акт'!AW47:'1.Лок.смета.и.Акт'!AW79)</f>
        <v>0</v>
      </c>
      <c r="BJ80">
        <f>SUMIF('1.Лок.смета.и.Акт'!CV47:'1.Лок.смета.и.Акт'!CV79,2,'1.Лок.смета.и.Акт'!AW47:'1.Лок.смета.и.Акт'!AW79)</f>
        <v>0</v>
      </c>
      <c r="BK80">
        <f>SUMIF('1.Лок.смета.и.Акт'!CV47:'1.Лок.смета.и.Акт'!CV79,5,'1.Лок.смета.и.Акт'!AW47:'1.Лок.смета.и.Акт'!AW79)</f>
        <v>0</v>
      </c>
      <c r="BL80">
        <f>SUMIF('1.Лок.смета.и.Акт'!CV47:'1.Лок.смета.и.Акт'!CV79,4,'1.Лок.смета.и.Акт'!AW47:'1.Лок.смета.и.Акт'!AW79)</f>
        <v>0</v>
      </c>
      <c r="BM80">
        <f>SUMIF('1.Лок.смета.и.Акт'!CV47:'1.Лок.смета.и.Акт'!CV79,1,'1.Лок.смета.и.Акт'!AX47:'1.Лок.смета.и.Акт'!AX79)</f>
        <v>0</v>
      </c>
      <c r="BN80">
        <f>SUMIF('1.Лок.смета.и.Акт'!CV47:'1.Лок.смета.и.Акт'!CV79,2,'1.Лок.смета.и.Акт'!AX47:'1.Лок.смета.и.Акт'!AX79)</f>
        <v>0</v>
      </c>
      <c r="BO80">
        <f>SUMIF('1.Лок.смета.и.Акт'!CV47:'1.Лок.смета.и.Акт'!CV79,5,'1.Лок.смета.и.Акт'!AX47:'1.Лок.смета.и.Акт'!AX79)</f>
        <v>0</v>
      </c>
      <c r="BP80">
        <f>SUMIF('1.Лок.смета.и.Акт'!CV47:'1.Лок.смета.и.Акт'!CV79,4,'1.Лок.смета.и.Акт'!AX47:'1.Лок.смета.и.Акт'!AX79)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13</vt:i4>
      </vt:variant>
    </vt:vector>
  </HeadingPairs>
  <TitlesOfParts>
    <vt:vector size="26" baseType="lpstr">
      <vt:lpstr>6.Ведомость_списания</vt:lpstr>
      <vt:lpstr>5.Ресурсный_расчет</vt:lpstr>
      <vt:lpstr>4.Оборудование</vt:lpstr>
      <vt:lpstr>3.Материалы</vt:lpstr>
      <vt:lpstr>2.Лок.смета.и.Акт в ЕР</vt:lpstr>
      <vt:lpstr>SourceOb.2</vt:lpstr>
      <vt:lpstr>1.Лок.смета.и.Акт</vt:lpstr>
      <vt:lpstr>ТЗ</vt:lpstr>
      <vt:lpstr>SourceOb.1</vt:lpstr>
      <vt:lpstr>Source</vt:lpstr>
      <vt:lpstr>SourceObSm</vt:lpstr>
      <vt:lpstr>SmtRes</vt:lpstr>
      <vt:lpstr>EtalonRes</vt:lpstr>
      <vt:lpstr>'1.Лок.смета.и.Акт'!Заголовки_для_печати</vt:lpstr>
      <vt:lpstr>'2.Лок.смета.и.Акт в ЕР'!Заголовки_для_печати</vt:lpstr>
      <vt:lpstr>'3.Материалы'!Заголовки_для_печати</vt:lpstr>
      <vt:lpstr>'4.Оборудование'!Заголовки_для_печати</vt:lpstr>
      <vt:lpstr>'5.Ресурсный_расчет'!Заголовки_для_печати</vt:lpstr>
      <vt:lpstr>'6.Ведомость_списания'!Заголовки_для_печати</vt:lpstr>
      <vt:lpstr>'1.Лок.смета.и.Акт'!Область_печати</vt:lpstr>
      <vt:lpstr>'2.Лок.смета.и.Акт в ЕР'!Область_печати</vt:lpstr>
      <vt:lpstr>'3.Материалы'!Область_печати</vt:lpstr>
      <vt:lpstr>'4.Оборудование'!Область_печати</vt:lpstr>
      <vt:lpstr>'5.Ресурсный_расчет'!Область_печати</vt:lpstr>
      <vt:lpstr>'6.Ведомость_списания'!Область_печати</vt:lpstr>
      <vt:lpstr>ТЗ!Область_печати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Ионова Елизавета Борисовна</dc:creator>
  <cp:lastModifiedBy>Зубарёва Анна Владимировна</cp:lastModifiedBy>
  <cp:lastPrinted>2025-06-16T07:07:47Z</cp:lastPrinted>
  <dcterms:created xsi:type="dcterms:W3CDTF">2023-05-17T13:36:26Z</dcterms:created>
  <dcterms:modified xsi:type="dcterms:W3CDTF">2025-06-17T12:04:17Z</dcterms:modified>
</cp:coreProperties>
</file>